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drawings/drawing2.xml" ContentType="application/vnd.openxmlformats-officedocument.drawing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fee9006121b51b1/Desktop/Emory Options and Futures/"/>
    </mc:Choice>
  </mc:AlternateContent>
  <xr:revisionPtr revIDLastSave="110" documentId="8_{0CB159D6-BEB0-480E-890A-5CEB854B3A37}" xr6:coauthVersionLast="47" xr6:coauthVersionMax="47" xr10:uidLastSave="{BC802632-F16E-41A3-9E97-54B798139FDD}"/>
  <bookViews>
    <workbookView xWindow="11424" yWindow="0" windowWidth="11712" windowHeight="13776" activeTab="2" xr2:uid="{A1014C9D-3F16-43B2-B2EA-BEDE21FC5AD5}"/>
  </bookViews>
  <sheets>
    <sheet name="Sheet1" sheetId="1" r:id="rId1"/>
    <sheet name="Sheet3" sheetId="3" r:id="rId2"/>
    <sheet name="Sheet4" sheetId="4" r:id="rId3"/>
    <sheet name="Sheet2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7" i="4" l="1"/>
  <c r="A36" i="4"/>
  <c r="A23" i="4"/>
  <c r="A22" i="4"/>
  <c r="A10" i="4"/>
  <c r="A9" i="4"/>
  <c r="B13" i="3"/>
  <c r="B12" i="3"/>
  <c r="B11" i="3"/>
  <c r="F9" i="4" l="1"/>
  <c r="G9" i="4" s="1"/>
  <c r="B9" i="4"/>
  <c r="F23" i="4"/>
  <c r="G23" i="4" s="1"/>
  <c r="F10" i="4"/>
  <c r="G10" i="4" s="1"/>
  <c r="F22" i="4"/>
  <c r="G22" i="4" s="1"/>
  <c r="F36" i="4"/>
  <c r="G36" i="4" s="1"/>
  <c r="F37" i="4"/>
  <c r="G37" i="4" s="1"/>
  <c r="B10" i="4"/>
  <c r="B22" i="4"/>
  <c r="C25" i="4" s="1"/>
  <c r="B37" i="4"/>
  <c r="C10" i="4"/>
  <c r="C22" i="4"/>
  <c r="D25" i="4" s="1"/>
  <c r="C37" i="4"/>
  <c r="D10" i="4"/>
  <c r="D22" i="4"/>
  <c r="D37" i="4"/>
  <c r="E10" i="4"/>
  <c r="E22" i="4"/>
  <c r="E37" i="4"/>
  <c r="B23" i="4"/>
  <c r="B36" i="4"/>
  <c r="C9" i="4"/>
  <c r="C23" i="4"/>
  <c r="C36" i="4"/>
  <c r="D9" i="4"/>
  <c r="D23" i="4"/>
  <c r="D36" i="4"/>
  <c r="E9" i="4"/>
  <c r="E23" i="4"/>
  <c r="E36" i="4"/>
  <c r="F11" i="4" l="1"/>
  <c r="E39" i="4"/>
  <c r="H25" i="4"/>
  <c r="F25" i="4"/>
  <c r="E25" i="4"/>
  <c r="H39" i="4"/>
  <c r="G39" i="4"/>
  <c r="G25" i="4"/>
  <c r="G11" i="4"/>
  <c r="H11" i="4"/>
  <c r="E11" i="4"/>
  <c r="D39" i="4"/>
  <c r="D11" i="4"/>
  <c r="D26" i="4"/>
  <c r="C39" i="4"/>
  <c r="C11" i="4"/>
  <c r="F39" i="4"/>
  <c r="B9" i="3"/>
  <c r="B8" i="3"/>
  <c r="B7" i="3"/>
  <c r="B27" i="2"/>
  <c r="B15" i="2"/>
  <c r="B21" i="2" s="1"/>
  <c r="B22" i="2" s="1"/>
  <c r="B23" i="2" s="1"/>
  <c r="B12" i="2"/>
  <c r="B11" i="2"/>
  <c r="C26" i="2"/>
  <c r="C20" i="2"/>
  <c r="C27" i="2"/>
  <c r="C21" i="2"/>
  <c r="C23" i="2"/>
  <c r="C28" i="2"/>
  <c r="C24" i="2"/>
  <c r="C25" i="2"/>
  <c r="C22" i="2"/>
  <c r="C12" i="4" l="1"/>
  <c r="D40" i="4"/>
  <c r="B25" i="2"/>
  <c r="B26" i="2" s="1"/>
  <c r="B28" i="2" s="1"/>
  <c r="B24" i="2"/>
  <c r="B16" i="2"/>
  <c r="B18" i="2" l="1"/>
  <c r="B19" i="2" s="1"/>
  <c r="B17" i="2"/>
  <c r="B13" i="2"/>
  <c r="C18" i="2" s="1"/>
  <c r="B20" i="2" l="1"/>
</calcChain>
</file>

<file path=xl/sharedStrings.xml><?xml version="1.0" encoding="utf-8"?>
<sst xmlns="http://schemas.openxmlformats.org/spreadsheetml/2006/main" count="188" uniqueCount="113">
  <si>
    <t>Dplication portoflio Simpllified</t>
  </si>
  <si>
    <t xml:space="preserve">B or Lend cost per sh = Δc*S0 - C </t>
  </si>
  <si>
    <t>Δc or Δp</t>
  </si>
  <si>
    <t>B or Lend cost per sh = Δp*S0 - P</t>
  </si>
  <si>
    <t>S</t>
  </si>
  <si>
    <t>Buy C</t>
  </si>
  <si>
    <t>B and Buy sh of S</t>
  </si>
  <si>
    <t>C or P</t>
  </si>
  <si>
    <t>Buy P</t>
  </si>
  <si>
    <t>Lend</t>
  </si>
  <si>
    <t>#shares</t>
  </si>
  <si>
    <t>Write C</t>
  </si>
  <si>
    <t>Lend and Short sh of S</t>
  </si>
  <si>
    <t>Buy or short … sh of stock</t>
  </si>
  <si>
    <t>Write P</t>
  </si>
  <si>
    <t>B</t>
  </si>
  <si>
    <t>Cost of Carry=</t>
  </si>
  <si>
    <t>S*r^t + Dt * (1+r*t)</t>
  </si>
  <si>
    <t xml:space="preserve">Long Asset= Long Futures + lending Money (buying T-Bills)                            </t>
  </si>
  <si>
    <t>If F&gt;Cost of Carry Price THEN SELL F, BUY ASS, &amp; B</t>
  </si>
  <si>
    <t>Arbitrage strategy</t>
  </si>
  <si>
    <t>PUT OPTION</t>
  </si>
  <si>
    <t>All with the same underlying stock (current price: S = $120; all data are on a per share basis).</t>
  </si>
  <si>
    <t>Contracts</t>
  </si>
  <si>
    <t>K</t>
  </si>
  <si>
    <t>Delta</t>
  </si>
  <si>
    <t>Gamma</t>
  </si>
  <si>
    <t>Theta</t>
  </si>
  <si>
    <t>Buy 1</t>
  </si>
  <si>
    <t>Write 3</t>
  </si>
  <si>
    <t>P</t>
  </si>
  <si>
    <t>PΔ</t>
  </si>
  <si>
    <t>(dP-Val)/dS</t>
  </si>
  <si>
    <t>+1(−36.0) − 3(−45.0) + 1(−54.0) = 45.0</t>
  </si>
  <si>
    <t>PΔ&gt;0 =&gt; BULLISH</t>
  </si>
  <si>
    <t>PΓ (Pos Gamma)</t>
  </si>
  <si>
    <t>dPΔ/dS</t>
  </si>
  <si>
    <t>+1(1.7) − 3(1.9) + 1(1.9) = −2.1</t>
  </si>
  <si>
    <t>P∆ decreases &amp; becomes less bullish with increases in the stock price.</t>
  </si>
  <si>
    <t>PΘ</t>
  </si>
  <si>
    <t>dP-Val/dt</t>
  </si>
  <si>
    <t>+1(−2, 099) − 3(−2, 195) + 1(−2, 146) = 2, 340</t>
  </si>
  <si>
    <t>PΘ &gt; 0 (positive time bias)</t>
  </si>
  <si>
    <t>New P ∆</t>
  </si>
  <si>
    <t>Neutral</t>
  </si>
  <si>
    <t>new PΓ</t>
  </si>
  <si>
    <t>Negative 0.2&lt;0</t>
  </si>
  <si>
    <t xml:space="preserve">Top pos </t>
  </si>
  <si>
    <t>Portable Alpha</t>
  </si>
  <si>
    <t>Long Ass= Long F + Lend</t>
  </si>
  <si>
    <t>Buying short term B=</t>
  </si>
  <si>
    <t>Selling short term B=</t>
  </si>
  <si>
    <t>Selling longterm B=</t>
  </si>
  <si>
    <t>Re-arrange to get each remember each reverses</t>
  </si>
  <si>
    <t>Long F= Long Ass + Borrowing</t>
  </si>
  <si>
    <t>Risk of investing in F=</t>
  </si>
  <si>
    <t>Basis Risk=unexpected changes in diff btw F price &amp;underlying index.</t>
  </si>
  <si>
    <t>Return=index return+term prem+credit prem</t>
  </si>
  <si>
    <t>Parameter</t>
  </si>
  <si>
    <t>Value</t>
  </si>
  <si>
    <t>S0</t>
  </si>
  <si>
    <t>Risk-free interest rate i (annual)</t>
  </si>
  <si>
    <t>sigma</t>
  </si>
  <si>
    <t>N</t>
  </si>
  <si>
    <t>Time to expiration (Tau days)</t>
  </si>
  <si>
    <t>days_in_year</t>
  </si>
  <si>
    <t>one</t>
  </si>
  <si>
    <t>two</t>
  </si>
  <si>
    <t>zero</t>
  </si>
  <si>
    <t>half</t>
  </si>
  <si>
    <t>sigma*√(h)</t>
  </si>
  <si>
    <t>Time to expiration (tau, years)</t>
  </si>
  <si>
    <t>h</t>
  </si>
  <si>
    <t>R-Hat</t>
  </si>
  <si>
    <t>u</t>
  </si>
  <si>
    <t>d</t>
  </si>
  <si>
    <t>pi</t>
  </si>
  <si>
    <t>r_year_factor</t>
  </si>
  <si>
    <t>Present value of strike PV(K)</t>
  </si>
  <si>
    <t>d1</t>
  </si>
  <si>
    <t>d2</t>
  </si>
  <si>
    <t>European Call</t>
  </si>
  <si>
    <t>European Put via parity</t>
  </si>
  <si>
    <t>American Put (Binomial)</t>
  </si>
  <si>
    <t>Difference (Euro - American)</t>
  </si>
  <si>
    <t>s</t>
  </si>
  <si>
    <t>Contract (Buy=+ and Sell=-)</t>
  </si>
  <si>
    <t>PΘ &gt; 0 (positive time bias=bullish if S stays constant)</t>
  </si>
  <si>
    <t>Basis Risk happens when F is NOT held to mat</t>
  </si>
  <si>
    <t>No Arbitrage F Price=(F/S)-1</t>
  </si>
  <si>
    <t>Delta Neutral= PD=0=&gt;</t>
  </si>
  <si>
    <t xml:space="preserve">If S increases Δ decreases and Γ increases.  </t>
  </si>
  <si>
    <t>S=</t>
  </si>
  <si>
    <t>ER</t>
  </si>
  <si>
    <t>Option</t>
  </si>
  <si>
    <t>Class</t>
  </si>
  <si>
    <t>StriKe</t>
  </si>
  <si>
    <t>Price</t>
  </si>
  <si>
    <t>Call</t>
  </si>
  <si>
    <t>Put</t>
  </si>
  <si>
    <t>n1 =</t>
  </si>
  <si>
    <t>n2 =</t>
  </si>
  <si>
    <t>Shares</t>
  </si>
  <si>
    <t>Theta/Day</t>
  </si>
  <si>
    <t>Position</t>
  </si>
  <si>
    <t>Total:</t>
  </si>
  <si>
    <t>Difference:</t>
  </si>
  <si>
    <t>Sell 1 K=50 put contract</t>
  </si>
  <si>
    <t>Buy 1 K=60 put contract</t>
  </si>
  <si>
    <t>Buy 12 call contracts</t>
  </si>
  <si>
    <t>Sell 8 put contracts</t>
  </si>
  <si>
    <t>Buy ... C contracts</t>
  </si>
  <si>
    <t>Buy … P contracts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</si>
</sst>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6" formatCode="0.000"/>
    <numFmt numFmtId="167" formatCode="_(* #,##0.0_);_(* \(#,##0.0\);_(* &quot;-&quot;??_);_(@_)"/>
    <numFmt numFmtId="168" formatCode="0.0"/>
    <numFmt numFmtId="169" formatCode="#,##0.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Bookman Old Style"/>
      <family val="1"/>
    </font>
    <font>
      <b/>
      <sz val="10"/>
      <name val="Bookman Old Style"/>
      <family val="1"/>
    </font>
    <font>
      <u/>
      <sz val="10"/>
      <name val="Bookman Old Style"/>
      <family val="1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8">
    <xf numFmtId="0" fontId="0" fillId="0" borderId="0" xfId="0"/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4" borderId="0" xfId="0" applyFont="1" applyFill="1" applyAlignment="1">
      <alignment wrapText="1"/>
    </xf>
    <xf numFmtId="0" fontId="1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5" borderId="0" xfId="0" applyFill="1"/>
    <xf numFmtId="164" fontId="0" fillId="0" borderId="0" xfId="0" applyNumberFormat="1"/>
    <xf numFmtId="0" fontId="0" fillId="6" borderId="0" xfId="0" applyFill="1"/>
    <xf numFmtId="0" fontId="1" fillId="4" borderId="0" xfId="0" applyFont="1" applyFill="1"/>
    <xf numFmtId="0" fontId="0" fillId="0" borderId="1" xfId="0" applyBorder="1" applyAlignment="1">
      <alignment wrapText="1"/>
    </xf>
    <xf numFmtId="0" fontId="0" fillId="5" borderId="0" xfId="0" applyFill="1" applyAlignment="1">
      <alignment wrapText="1"/>
    </xf>
    <xf numFmtId="0" fontId="0" fillId="0" borderId="0" xfId="0" applyFill="1"/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3" fillId="0" borderId="0" xfId="0" applyFont="1"/>
    <xf numFmtId="0" fontId="3" fillId="0" borderId="5" xfId="0" applyFont="1" applyBorder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/>
    <xf numFmtId="1" fontId="3" fillId="0" borderId="0" xfId="0" applyNumberFormat="1" applyFont="1"/>
    <xf numFmtId="166" fontId="3" fillId="0" borderId="0" xfId="0" applyNumberFormat="1" applyFont="1"/>
    <xf numFmtId="166" fontId="3" fillId="0" borderId="3" xfId="0" applyNumberFormat="1" applyFont="1" applyBorder="1"/>
    <xf numFmtId="0" fontId="3" fillId="0" borderId="3" xfId="0" applyFont="1" applyBorder="1"/>
    <xf numFmtId="0" fontId="3" fillId="0" borderId="2" xfId="0" applyFont="1" applyBorder="1" applyAlignment="1">
      <alignment horizontal="right"/>
    </xf>
    <xf numFmtId="0" fontId="3" fillId="0" borderId="0" xfId="0" quotePrefix="1" applyFont="1" applyAlignment="1">
      <alignment horizontal="left"/>
    </xf>
    <xf numFmtId="43" fontId="3" fillId="0" borderId="0" xfId="1" applyFont="1" applyBorder="1"/>
    <xf numFmtId="167" fontId="3" fillId="0" borderId="0" xfId="1" applyNumberFormat="1" applyFont="1" applyBorder="1"/>
    <xf numFmtId="168" fontId="3" fillId="0" borderId="0" xfId="0" applyNumberFormat="1" applyFont="1"/>
    <xf numFmtId="169" fontId="3" fillId="0" borderId="0" xfId="1" applyNumberFormat="1" applyFont="1" applyBorder="1"/>
    <xf numFmtId="2" fontId="3" fillId="0" borderId="3" xfId="0" applyNumberFormat="1" applyFont="1" applyBorder="1"/>
    <xf numFmtId="0" fontId="5" fillId="0" borderId="0" xfId="0" applyFont="1"/>
    <xf numFmtId="43" fontId="5" fillId="0" borderId="0" xfId="1" applyFont="1" applyBorder="1"/>
    <xf numFmtId="169" fontId="5" fillId="0" borderId="0" xfId="1" applyNumberFormat="1" applyFont="1" applyBorder="1"/>
    <xf numFmtId="168" fontId="5" fillId="0" borderId="0" xfId="0" applyNumberFormat="1" applyFont="1"/>
    <xf numFmtId="2" fontId="5" fillId="0" borderId="3" xfId="0" applyNumberFormat="1" applyFont="1" applyBorder="1"/>
    <xf numFmtId="44" fontId="3" fillId="0" borderId="0" xfId="2" applyFont="1" applyBorder="1"/>
    <xf numFmtId="169" fontId="4" fillId="7" borderId="0" xfId="0" applyNumberFormat="1" applyFont="1" applyFill="1"/>
    <xf numFmtId="169" fontId="3" fillId="0" borderId="3" xfId="0" applyNumberFormat="1" applyFont="1" applyBorder="1"/>
    <xf numFmtId="44" fontId="3" fillId="0" borderId="0" xfId="0" applyNumberFormat="1" applyFont="1"/>
    <xf numFmtId="0" fontId="3" fillId="0" borderId="4" xfId="0" applyFont="1" applyBorder="1"/>
    <xf numFmtId="0" fontId="3" fillId="0" borderId="6" xfId="0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'1.0' encoding='utf-8' standalone='yes'?>
<Relationships xmlns="http://schemas.openxmlformats.org/package/2006/relationships"><Relationship Id="rId8" Type="http://schemas.openxmlformats.org/officeDocument/2006/relationships/customXml" Target="../ink/ink4.xml"/><Relationship Id="rId3" Type="http://schemas.openxmlformats.org/officeDocument/2006/relationships/image" Target="../media/image20.png"/><Relationship Id="rId7" Type="http://schemas.openxmlformats.org/officeDocument/2006/relationships/image" Target="../media/image22.png"/><Relationship Id="rId1" Type="http://schemas.openxmlformats.org/officeDocument/2006/relationships/customXml" Target="../ink/ink1.xml"/><Relationship Id="rId6" Type="http://schemas.openxmlformats.org/officeDocument/2006/relationships/customXml" Target="../ink/ink3.xml"/><Relationship Id="rId5" Type="http://schemas.openxmlformats.org/officeDocument/2006/relationships/image" Target="../media/image21.png"/><Relationship Id="rId4" Type="http://schemas.openxmlformats.org/officeDocument/2006/relationships/customXml" Target="../ink/ink2.xml"/><Relationship Id="rId9" Type="http://schemas.openxmlformats.org/officeDocument/2006/relationships/image" Target="../media/image23.png"/></Relationships>
</file>

<file path=xl/drawings/_rels/drawing2.xml.rels><?xml version='1.0' encoding='utf-8' standalone='yes'?>
<Relationships xmlns="http://schemas.openxmlformats.org/package/2006/relationships"><Relationship Id="rId8" Type="http://schemas.openxmlformats.org/officeDocument/2006/relationships/customXml" Target="../ink/ink8.xml"/><Relationship Id="rId3" Type="http://schemas.openxmlformats.org/officeDocument/2006/relationships/image" Target="../media/image20.png"/><Relationship Id="rId7" Type="http://schemas.openxmlformats.org/officeDocument/2006/relationships/image" Target="../media/image22.png"/><Relationship Id="rId1" Type="http://schemas.openxmlformats.org/officeDocument/2006/relationships/customXml" Target="../ink/ink5.xml"/><Relationship Id="rId6" Type="http://schemas.openxmlformats.org/officeDocument/2006/relationships/customXml" Target="../ink/ink7.xml"/><Relationship Id="rId5" Type="http://schemas.openxmlformats.org/officeDocument/2006/relationships/image" Target="../media/image21.png"/><Relationship Id="rId4" Type="http://schemas.openxmlformats.org/officeDocument/2006/relationships/customXml" Target="../ink/ink6.xml"/><Relationship Id="rId9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1133651</xdr:colOff>
      <xdr:row>13</xdr:row>
      <xdr:rowOff>191460</xdr:rowOff>
    </xdr:from>
    <xdr:to>
      <xdr:col>2</xdr:col>
      <xdr:colOff>1150211</xdr:colOff>
      <xdr:row>14</xdr:row>
      <xdr:rowOff>14640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BAC53726-C318-4769-A1B6-CE5090A53C5D}"/>
                </a:ext>
              </a:extLst>
            </xdr14:cNvPr>
            <xdr14:cNvContentPartPr/>
          </xdr14:nvContentPartPr>
          <xdr14:nvPr macro=""/>
          <xdr14:xfrm>
            <a:off x="3997376" y="29077735"/>
            <a:ext cx="16560" cy="1368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EB1E910-2FC7-1E10-3194-DA28EA3EDE95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3991256" y="29071615"/>
              <a:ext cx="28800" cy="25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1383491</xdr:colOff>
      <xdr:row>14</xdr:row>
      <xdr:rowOff>172772</xdr:rowOff>
    </xdr:from>
    <xdr:to>
      <xdr:col>3</xdr:col>
      <xdr:colOff>382433</xdr:colOff>
      <xdr:row>15</xdr:row>
      <xdr:rowOff>6496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84061ED6-D9F2-4AF6-BD52-933DE3AAE52F}"/>
                </a:ext>
              </a:extLst>
            </xdr14:cNvPr>
            <xdr14:cNvContentPartPr/>
          </xdr14:nvContentPartPr>
          <xdr14:nvPr macro=""/>
          <xdr14:xfrm>
            <a:off x="4247216" y="29422615"/>
            <a:ext cx="386280" cy="18000"/>
          </xdr14:xfrm>
        </xdr:contentPart>
      </mc:Choice>
      <mc:Fallback xmlns="">
        <xdr:pic>
          <xdr:nvPicPr>
            <xdr:cNvPr id="8" name="Ink 7">
              <a:extLst>
                <a:ext uri="{FF2B5EF4-FFF2-40B4-BE49-F238E27FC236}">
                  <a16:creationId xmlns:a16="http://schemas.microsoft.com/office/drawing/2014/main" id="{97DDC569-B76F-0F7E-00AE-E671112006FB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4241096" y="29416495"/>
              <a:ext cx="398520" cy="30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1409932</xdr:colOff>
      <xdr:row>15</xdr:row>
      <xdr:rowOff>172157</xdr:rowOff>
    </xdr:from>
    <xdr:to>
      <xdr:col>3</xdr:col>
      <xdr:colOff>411119</xdr:colOff>
      <xdr:row>16</xdr:row>
      <xdr:rowOff>28187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63A7578F-D9BF-4C8E-B7C8-1C78A46F890C}"/>
                </a:ext>
              </a:extLst>
            </xdr14:cNvPr>
            <xdr14:cNvContentPartPr/>
          </xdr14:nvContentPartPr>
          <xdr14:nvPr macro=""/>
          <xdr14:xfrm>
            <a:off x="4274001" y="29640536"/>
            <a:ext cx="412200" cy="3996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B6183DD8-C856-B7D9-0573-C3BBEAD57D50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4267881" y="29634416"/>
              <a:ext cx="424440" cy="52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1361692</xdr:colOff>
      <xdr:row>16</xdr:row>
      <xdr:rowOff>156346</xdr:rowOff>
    </xdr:from>
    <xdr:to>
      <xdr:col>3</xdr:col>
      <xdr:colOff>320272</xdr:colOff>
      <xdr:row>17</xdr:row>
      <xdr:rowOff>9854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99197E51-A1F4-44A5-A37E-925B92809EE3}"/>
                </a:ext>
              </a:extLst>
            </xdr14:cNvPr>
            <xdr14:cNvContentPartPr/>
          </xdr14:nvContentPartPr>
          <xdr14:nvPr macro=""/>
          <xdr14:xfrm>
            <a:off x="4225761" y="29808656"/>
            <a:ext cx="322560" cy="3744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BEE9967E-927B-19F6-669A-11B30E68BBDC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4219641" y="29802536"/>
              <a:ext cx="334800" cy="4968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1133651</xdr:colOff>
      <xdr:row>1</xdr:row>
      <xdr:rowOff>191460</xdr:rowOff>
    </xdr:from>
    <xdr:to>
      <xdr:col>4</xdr:col>
      <xdr:colOff>14831</xdr:colOff>
      <xdr:row>2</xdr:row>
      <xdr:rowOff>14640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ED07D913-6583-42D1-8F5E-BEE0528D7701}"/>
                </a:ext>
              </a:extLst>
            </xdr14:cNvPr>
            <xdr14:cNvContentPartPr/>
          </xdr14:nvContentPartPr>
          <xdr14:nvPr macro=""/>
          <xdr14:xfrm>
            <a:off x="3997376" y="29077735"/>
            <a:ext cx="16560" cy="1368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EB1E910-2FC7-1E10-3194-DA28EA3EDE95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3991256" y="29071615"/>
              <a:ext cx="28800" cy="25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1383491</xdr:colOff>
      <xdr:row>2</xdr:row>
      <xdr:rowOff>172772</xdr:rowOff>
    </xdr:from>
    <xdr:to>
      <xdr:col>4</xdr:col>
      <xdr:colOff>382433</xdr:colOff>
      <xdr:row>3</xdr:row>
      <xdr:rowOff>6496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8CEA658C-18B9-4530-8528-D1B8EF0C963A}"/>
                </a:ext>
              </a:extLst>
            </xdr14:cNvPr>
            <xdr14:cNvContentPartPr/>
          </xdr14:nvContentPartPr>
          <xdr14:nvPr macro=""/>
          <xdr14:xfrm>
            <a:off x="4247216" y="29422615"/>
            <a:ext cx="386280" cy="18000"/>
          </xdr14:xfrm>
        </xdr:contentPart>
      </mc:Choice>
      <mc:Fallback xmlns="">
        <xdr:pic>
          <xdr:nvPicPr>
            <xdr:cNvPr id="8" name="Ink 7">
              <a:extLst>
                <a:ext uri="{FF2B5EF4-FFF2-40B4-BE49-F238E27FC236}">
                  <a16:creationId xmlns:a16="http://schemas.microsoft.com/office/drawing/2014/main" id="{97DDC569-B76F-0F7E-00AE-E671112006FB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4241096" y="29416495"/>
              <a:ext cx="398520" cy="30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1409932</xdr:colOff>
      <xdr:row>3</xdr:row>
      <xdr:rowOff>172157</xdr:rowOff>
    </xdr:from>
    <xdr:to>
      <xdr:col>4</xdr:col>
      <xdr:colOff>411119</xdr:colOff>
      <xdr:row>4</xdr:row>
      <xdr:rowOff>28187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D9FA5F27-A527-49BA-978B-07482FD7E9E9}"/>
                </a:ext>
              </a:extLst>
            </xdr14:cNvPr>
            <xdr14:cNvContentPartPr/>
          </xdr14:nvContentPartPr>
          <xdr14:nvPr macro=""/>
          <xdr14:xfrm>
            <a:off x="4274001" y="29640536"/>
            <a:ext cx="412200" cy="3996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B6183DD8-C856-B7D9-0573-C3BBEAD57D50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4267881" y="29634416"/>
              <a:ext cx="424440" cy="52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1361692</xdr:colOff>
      <xdr:row>4</xdr:row>
      <xdr:rowOff>156346</xdr:rowOff>
    </xdr:from>
    <xdr:to>
      <xdr:col>4</xdr:col>
      <xdr:colOff>320272</xdr:colOff>
      <xdr:row>5</xdr:row>
      <xdr:rowOff>9854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EC304FA3-F416-4440-A813-1A02F45DE4D9}"/>
                </a:ext>
              </a:extLst>
            </xdr14:cNvPr>
            <xdr14:cNvContentPartPr/>
          </xdr14:nvContentPartPr>
          <xdr14:nvPr macro=""/>
          <xdr14:xfrm>
            <a:off x="4225761" y="29808656"/>
            <a:ext cx="322560" cy="3744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BEE9967E-927B-19F6-669A-11B30E68BBDC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4219641" y="29802536"/>
              <a:ext cx="334800" cy="4968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09T20:09:40.20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45 38 3105,'1'-15'4521,"-20"3"5425,-8 2-9730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09T20:09:40.22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15 1216,'37'-8'6076,"-34"7"-5782,1 0-1,-1-1 1,1 2 0,-1-1-1,1 0 1,0 1 0,-1-1-1,1 1 1,0 0-1,0 1 1,5 0 0,67 15 33,0-2 1,83 3 0,-79-17-214,131-15 0,-143 7 319,-1 2 0,136 9 0,-176 1-551,-8 3 49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09T20:09:40.22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1 110 424,'17'-5'586,"0"-2"-1,32-16 1,-36 16-392,-1 1 0,1 0 0,1 1 0,-1 0 0,1 1 0,19-3 0,64 1 4051,50 6-2384,-50 2-1435,74 8-244,-125-5-147,0-2-1,1-2 1,-1-1 0,85-14-1,-88-3-1,-38 14-25,0 1 0,1-1 0,-1 1 0,0 0 0,1 1 0,-1-1 0,1 1-1,0 0 1,7 0 0,-13 0-71,1 1 1,0 0-1,-1 0 0,1 0 0,-1 0 0,1 0 0,0 0 0,-1 1 0,1-1 1,-1 0-1,1 0 0,0 0 0,-1 0 0,1 1 0,-1-1 0,1 0 0,-1 1 1,1-1-1,-1 0 0,1 1 0,-1-1 0,0 1 0,1-1 0,-1 0 0,1 1 1,-1-1-1,0 1 0,1-1 0,-1 1 0,0 0 0,0-1 0,0 1 1,1-1-1,-1 2 0,-2 2-681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09T20:09:40.224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1 104 1144,'15'0'1279,"1"-1"0,0-1-1,-1 0 1,0 0 0,27-9-1,16-3 446,57-8-123,-39 5-1276,0 4-1,1 3 0,97 0 1,-158 11-344,-1 0 0,0 1 0,0 0 0,0 1 0,0 1 0,0 1 0,-1 0 0,1 0 0,16 10 0,3 7-139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8:40:43.55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44 512 3105,'1'-207'4521,"-20"41"5425,-7 28-9730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8:40:43.56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15 1216,'37'-8'6076,"-34"7"-5782,1 0-1,-1-1 1,1 2 0,-1-1-1,1 0 1,0 1 0,-1-1-1,1 1 1,0 0-1,0 1 1,5 0 0,67 15 33,0-2 1,83 3 0,-79-17-214,131-15 0,-143 7 319,-1 2 0,136 9 0,-176 1-551,-8 3 49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8:40:43.56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1 110 424,'17'-5'586,"0"-2"-1,32-16 1,-36 16-392,-1 1 0,1 0 0,1 1 0,-1 0 0,1 1 0,19-3 0,64 1 4051,50 6-2384,-50 2-1435,74 8-244,-125-5-147,0-2-1,1-2 1,-1-1 0,85-14-1,-88-3-1,-38 14-25,0 1 0,1-1 0,-1 1 0,0 0 0,1 1 0,-1-1 0,1 1-1,0 0 1,7 0 0,-13 0-71,1 1 1,0 0-1,-1 0 0,1 0 0,-1 0 0,1 0 0,0 0 0,-1 1 0,1-1 1,-1 0-1,1 0 0,0 0 0,-1 0 0,1 1 0,-1-1 0,1 0 0,-1 1 1,1-1-1,-1 0 0,1 1 0,-1-1 0,0 1 0,1-1 0,-1 0 0,1 1 1,-1-1-1,0 1 0,1-1 0,-1 1 0,0 0 0,0-1 0,0 1 1,1-1-1,-1 2 0,-2 2-681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2-10T18:40:43.56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1 104 1144,'15'0'1279,"1"-1"0,0-1-1,-1 0 1,0 0 0,27-9-1,16-3 446,57-8-123,-39 5-1276,0 4-1,1 3 0,97 0 1,-158 11-344,-1 0 0,0 1 0,0 0 0,0 1 0,0 1 0,0 1 0,-1 0 0,1 0 0,16 10 0,3 7-139</inkml:trace>
</inkml: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39BC-72F1-4226-8354-FA9968032703}">
  <dimension ref="A1:E38"/>
  <sheetViews>
    <sheetView topLeftCell="A2" zoomScale="118" workbookViewId="0">
      <selection activeCell="D1" sqref="D1:D1048576"/>
    </sheetView>
  </sheetViews>
  <sheetFormatPr defaultRowHeight="14.4" x14ac:dyDescent="0.3"/>
  <cols>
    <col min="1" max="1" width="17" customWidth="1"/>
    <col min="2" max="2" width="14.33203125" customWidth="1"/>
    <col min="3" max="3" width="18.44140625" customWidth="1"/>
    <col min="4" max="4" width="20.33203125" customWidth="1"/>
  </cols>
  <sheetData>
    <row r="1" spans="1:5" ht="43.2" x14ac:dyDescent="0.3">
      <c r="A1" s="1" t="s">
        <v>0</v>
      </c>
      <c r="B1" s="1"/>
      <c r="C1" s="2" t="s">
        <v>1</v>
      </c>
    </row>
    <row r="2" spans="1:5" ht="28.8" x14ac:dyDescent="0.3">
      <c r="A2" s="2" t="s">
        <v>1</v>
      </c>
      <c r="B2" s="2"/>
      <c r="C2" s="2" t="s">
        <v>2</v>
      </c>
    </row>
    <row r="3" spans="1:5" ht="28.8" x14ac:dyDescent="0.3">
      <c r="A3" s="2" t="s">
        <v>3</v>
      </c>
      <c r="B3" s="2"/>
      <c r="C3" s="2" t="s">
        <v>4</v>
      </c>
    </row>
    <row r="4" spans="1:5" x14ac:dyDescent="0.3">
      <c r="A4" s="2" t="s">
        <v>5</v>
      </c>
      <c r="B4" s="2" t="s">
        <v>6</v>
      </c>
      <c r="C4" s="2" t="s">
        <v>7</v>
      </c>
    </row>
    <row r="5" spans="1:5" x14ac:dyDescent="0.3">
      <c r="A5" s="2" t="s">
        <v>8</v>
      </c>
      <c r="B5" s="2" t="s">
        <v>9</v>
      </c>
      <c r="C5" s="2" t="s">
        <v>10</v>
      </c>
    </row>
    <row r="6" spans="1:5" ht="28.8" x14ac:dyDescent="0.3">
      <c r="A6" s="2" t="s">
        <v>11</v>
      </c>
      <c r="B6" s="2" t="s">
        <v>12</v>
      </c>
      <c r="C6" s="2" t="s">
        <v>13</v>
      </c>
    </row>
    <row r="7" spans="1:5" x14ac:dyDescent="0.3">
      <c r="A7" s="2" t="s">
        <v>14</v>
      </c>
      <c r="B7" s="2" t="s">
        <v>15</v>
      </c>
      <c r="C7" s="3"/>
    </row>
    <row r="8" spans="1:5" x14ac:dyDescent="0.3">
      <c r="A8" s="2" t="s">
        <v>16</v>
      </c>
      <c r="B8" s="2" t="s">
        <v>17</v>
      </c>
      <c r="C8" s="3"/>
    </row>
    <row r="9" spans="1:5" ht="28.8" x14ac:dyDescent="0.3">
      <c r="A9" s="2" t="s">
        <v>18</v>
      </c>
      <c r="B9" s="2"/>
      <c r="C9" s="3"/>
    </row>
    <row r="10" spans="1:5" ht="28.8" x14ac:dyDescent="0.3">
      <c r="A10" s="2" t="s">
        <v>19</v>
      </c>
      <c r="B10" s="2"/>
      <c r="C10" s="3"/>
    </row>
    <row r="11" spans="1:5" x14ac:dyDescent="0.3">
      <c r="A11" s="4" t="s">
        <v>20</v>
      </c>
    </row>
    <row r="13" spans="1:5" x14ac:dyDescent="0.3">
      <c r="A13" s="5" t="s">
        <v>21</v>
      </c>
      <c r="B13" s="6" t="s">
        <v>22</v>
      </c>
      <c r="C13" s="3"/>
      <c r="D13" s="3"/>
      <c r="E13" s="3"/>
    </row>
    <row r="14" spans="1:5" x14ac:dyDescent="0.3">
      <c r="A14" s="7" t="s">
        <v>23</v>
      </c>
      <c r="B14" s="7" t="s">
        <v>24</v>
      </c>
      <c r="C14" s="7" t="s">
        <v>25</v>
      </c>
      <c r="D14" s="7" t="s">
        <v>26</v>
      </c>
      <c r="E14" s="7" t="s">
        <v>27</v>
      </c>
    </row>
    <row r="15" spans="1:5" x14ac:dyDescent="0.3">
      <c r="A15" t="s">
        <v>28</v>
      </c>
      <c r="B15" s="3">
        <v>115</v>
      </c>
      <c r="C15" s="3">
        <v>-0.36</v>
      </c>
      <c r="D15" s="3">
        <v>1.7000000000000001E-2</v>
      </c>
      <c r="E15" s="3">
        <v>-20.99</v>
      </c>
    </row>
    <row r="16" spans="1:5" x14ac:dyDescent="0.3">
      <c r="A16" t="s">
        <v>29</v>
      </c>
      <c r="B16" s="3">
        <v>120</v>
      </c>
      <c r="C16" s="3">
        <v>-0.45</v>
      </c>
      <c r="D16" s="3">
        <v>1.9E-2</v>
      </c>
      <c r="E16" s="3">
        <v>-21.95</v>
      </c>
    </row>
    <row r="17" spans="1:5" x14ac:dyDescent="0.3">
      <c r="A17" t="s">
        <v>28</v>
      </c>
      <c r="B17" s="3">
        <v>125</v>
      </c>
      <c r="C17" s="3">
        <v>-0.54</v>
      </c>
      <c r="D17" s="3">
        <v>1.9E-2</v>
      </c>
      <c r="E17" s="3">
        <v>-21.46</v>
      </c>
    </row>
    <row r="19" spans="1:5" x14ac:dyDescent="0.3">
      <c r="B19" s="8" t="s">
        <v>30</v>
      </c>
      <c r="C19" s="9"/>
      <c r="D19" s="9"/>
      <c r="E19" s="9"/>
    </row>
    <row r="20" spans="1:5" ht="28.8" x14ac:dyDescent="0.3">
      <c r="B20" s="8" t="s">
        <v>31</v>
      </c>
      <c r="C20" s="8" t="s">
        <v>32</v>
      </c>
      <c r="D20" s="9" t="s">
        <v>33</v>
      </c>
      <c r="E20" s="9" t="s">
        <v>34</v>
      </c>
    </row>
    <row r="21" spans="1:5" ht="158.4" x14ac:dyDescent="0.3">
      <c r="B21" s="8" t="s">
        <v>35</v>
      </c>
      <c r="C21" s="8" t="s">
        <v>36</v>
      </c>
      <c r="D21" s="9" t="s">
        <v>37</v>
      </c>
      <c r="E21" s="9" t="s">
        <v>38</v>
      </c>
    </row>
    <row r="22" spans="1:5" ht="43.2" x14ac:dyDescent="0.3">
      <c r="B22" s="8" t="s">
        <v>39</v>
      </c>
      <c r="C22" s="8" t="s">
        <v>40</v>
      </c>
      <c r="D22" s="9" t="s">
        <v>41</v>
      </c>
      <c r="E22" s="9" t="s">
        <v>42</v>
      </c>
    </row>
    <row r="23" spans="1:5" x14ac:dyDescent="0.3">
      <c r="B23" s="8" t="s">
        <v>43</v>
      </c>
      <c r="C23" s="9"/>
      <c r="D23" s="9">
        <v>0</v>
      </c>
      <c r="E23" s="9" t="s">
        <v>44</v>
      </c>
    </row>
    <row r="24" spans="1:5" x14ac:dyDescent="0.3">
      <c r="B24" s="8" t="s">
        <v>45</v>
      </c>
      <c r="C24" s="9"/>
      <c r="D24" s="9" t="s">
        <v>46</v>
      </c>
      <c r="E24" s="9" t="s">
        <v>47</v>
      </c>
    </row>
    <row r="27" spans="1:5" x14ac:dyDescent="0.3">
      <c r="A27" t="s">
        <v>48</v>
      </c>
    </row>
    <row r="28" spans="1:5" x14ac:dyDescent="0.3">
      <c r="B28" t="s">
        <v>49</v>
      </c>
    </row>
    <row r="29" spans="1:5" x14ac:dyDescent="0.3">
      <c r="A29" t="s">
        <v>53</v>
      </c>
      <c r="B29" t="s">
        <v>54</v>
      </c>
    </row>
    <row r="30" spans="1:5" x14ac:dyDescent="0.3">
      <c r="A30" t="s">
        <v>50</v>
      </c>
    </row>
    <row r="31" spans="1:5" x14ac:dyDescent="0.3">
      <c r="A31" t="s">
        <v>50</v>
      </c>
    </row>
    <row r="32" spans="1:5" x14ac:dyDescent="0.3">
      <c r="A32" t="s">
        <v>51</v>
      </c>
    </row>
    <row r="33" spans="1:2" x14ac:dyDescent="0.3">
      <c r="A33" t="s">
        <v>52</v>
      </c>
    </row>
    <row r="35" spans="1:2" x14ac:dyDescent="0.3">
      <c r="A35" t="s">
        <v>55</v>
      </c>
      <c r="B35" t="s">
        <v>56</v>
      </c>
    </row>
    <row r="37" spans="1:2" x14ac:dyDescent="0.3">
      <c r="A37" t="s">
        <v>57</v>
      </c>
    </row>
    <row r="38" spans="1:2" x14ac:dyDescent="0.3">
      <c r="A38" t="s">
        <v>85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2A58-22F5-481C-9102-B81C87E5C682}">
  <dimension ref="A1:F20"/>
  <sheetViews>
    <sheetView workbookViewId="0">
      <selection activeCell="B7" sqref="B7"/>
    </sheetView>
  </sheetViews>
  <sheetFormatPr defaultRowHeight="14.4" x14ac:dyDescent="0.3"/>
  <cols>
    <col min="2" max="2" width="8.33203125" customWidth="1"/>
    <col min="3" max="3" width="13.44140625" customWidth="1"/>
    <col min="4" max="4" width="14.88671875" bestFit="1" customWidth="1"/>
    <col min="5" max="5" width="13.5546875" bestFit="1" customWidth="1"/>
  </cols>
  <sheetData>
    <row r="1" spans="1:6" ht="28.8" x14ac:dyDescent="0.3">
      <c r="A1" s="5" t="s">
        <v>21</v>
      </c>
      <c r="B1" s="6" t="s">
        <v>92</v>
      </c>
      <c r="C1" s="3">
        <v>120</v>
      </c>
      <c r="D1" s="3"/>
      <c r="E1" s="3"/>
    </row>
    <row r="2" spans="1:6" ht="28.8" x14ac:dyDescent="0.3">
      <c r="A2" s="7" t="s">
        <v>23</v>
      </c>
      <c r="B2" s="13" t="s">
        <v>86</v>
      </c>
      <c r="C2" s="7" t="s">
        <v>24</v>
      </c>
      <c r="D2" s="7" t="s">
        <v>25</v>
      </c>
      <c r="E2" s="7" t="s">
        <v>26</v>
      </c>
      <c r="F2" s="7" t="s">
        <v>27</v>
      </c>
    </row>
    <row r="3" spans="1:6" x14ac:dyDescent="0.3">
      <c r="A3" t="s">
        <v>28</v>
      </c>
      <c r="B3" s="10">
        <v>26</v>
      </c>
      <c r="C3" s="15">
        <v>60</v>
      </c>
      <c r="D3" s="15">
        <v>0.48</v>
      </c>
      <c r="E3" s="15">
        <v>0.02</v>
      </c>
      <c r="F3" s="15">
        <v>-7.79</v>
      </c>
    </row>
    <row r="4" spans="1:6" x14ac:dyDescent="0.3">
      <c r="A4" t="s">
        <v>29</v>
      </c>
      <c r="B4" s="10">
        <v>-3</v>
      </c>
      <c r="C4" s="15">
        <v>120</v>
      </c>
      <c r="D4" s="15">
        <v>-0.45</v>
      </c>
      <c r="E4" s="15">
        <v>1.9E-2</v>
      </c>
      <c r="F4" s="15">
        <v>-21.95</v>
      </c>
    </row>
    <row r="5" spans="1:6" x14ac:dyDescent="0.3">
      <c r="A5" t="s">
        <v>28</v>
      </c>
      <c r="B5" s="10">
        <v>1</v>
      </c>
      <c r="C5" s="15">
        <v>125</v>
      </c>
      <c r="D5" s="15">
        <v>-0.54</v>
      </c>
      <c r="E5" s="15">
        <v>1.9E-2</v>
      </c>
      <c r="F5" s="15">
        <v>-21.46</v>
      </c>
    </row>
    <row r="7" spans="1:6" ht="28.8" x14ac:dyDescent="0.3">
      <c r="A7" s="8" t="s">
        <v>31</v>
      </c>
      <c r="B7">
        <f>((B3*D3)+(B4*D4)+(B5*D5))*100</f>
        <v>1329</v>
      </c>
      <c r="C7" s="9" t="s">
        <v>34</v>
      </c>
    </row>
    <row r="8" spans="1:6" ht="45" customHeight="1" x14ac:dyDescent="0.3">
      <c r="A8" s="8" t="s">
        <v>35</v>
      </c>
      <c r="B8">
        <f>((B3*E3)+(B4*E4)+(B5*E5))*100</f>
        <v>48.2</v>
      </c>
      <c r="C8" s="9" t="s">
        <v>91</v>
      </c>
    </row>
    <row r="9" spans="1:6" ht="85.8" customHeight="1" x14ac:dyDescent="0.3">
      <c r="A9" s="8" t="s">
        <v>39</v>
      </c>
      <c r="B9">
        <f>((B3*F3)+(B4*F4)+(B5*F5))*100</f>
        <v>-15815</v>
      </c>
      <c r="C9" s="9" t="s">
        <v>87</v>
      </c>
      <c r="D9" s="9"/>
    </row>
    <row r="10" spans="1:6" ht="53.4" customHeight="1" x14ac:dyDescent="0.3">
      <c r="C10" s="14"/>
    </row>
    <row r="11" spans="1:6" x14ac:dyDescent="0.3">
      <c r="A11" s="8" t="s">
        <v>31</v>
      </c>
      <c r="B11">
        <f>B3*D3</f>
        <v>12.48</v>
      </c>
      <c r="C11" s="14"/>
    </row>
    <row r="12" spans="1:6" ht="28.8" x14ac:dyDescent="0.3">
      <c r="A12" s="8" t="s">
        <v>35</v>
      </c>
      <c r="B12">
        <f>B3*E3</f>
        <v>0.52</v>
      </c>
    </row>
    <row r="13" spans="1:6" x14ac:dyDescent="0.3">
      <c r="A13" s="8" t="s">
        <v>39</v>
      </c>
      <c r="B13">
        <f>B3*F3</f>
        <v>-202.54</v>
      </c>
    </row>
    <row r="15" spans="1:6" x14ac:dyDescent="0.3">
      <c r="A15" t="s">
        <v>88</v>
      </c>
      <c r="B15" s="17"/>
      <c r="C15" s="18"/>
      <c r="D15" s="18"/>
      <c r="E15" s="18"/>
    </row>
    <row r="16" spans="1:6" x14ac:dyDescent="0.3">
      <c r="A16" t="s">
        <v>89</v>
      </c>
      <c r="B16" s="17"/>
      <c r="C16" s="17"/>
      <c r="D16" s="18"/>
      <c r="E16" s="18"/>
    </row>
    <row r="17" spans="1:5" x14ac:dyDescent="0.3">
      <c r="A17" t="s">
        <v>90</v>
      </c>
      <c r="B17" s="17"/>
      <c r="C17" s="17"/>
      <c r="D17" s="18"/>
      <c r="E17" s="18"/>
    </row>
    <row r="18" spans="1:5" x14ac:dyDescent="0.3">
      <c r="B18" s="17"/>
      <c r="C18" s="17"/>
      <c r="D18" s="18"/>
      <c r="E18" s="18"/>
    </row>
    <row r="19" spans="1:5" x14ac:dyDescent="0.3">
      <c r="B19" s="17"/>
      <c r="C19" s="18"/>
      <c r="D19" s="18"/>
      <c r="E19" s="18"/>
    </row>
    <row r="20" spans="1:5" x14ac:dyDescent="0.3">
      <c r="B20" s="17"/>
      <c r="C20" s="18"/>
      <c r="D20" s="18"/>
      <c r="E20" s="1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7C438-F106-4065-9FE1-D5CD033CC8AA}">
  <dimension ref="A1:K41"/>
  <sheetViews>
    <sheetView tabSelected="1" workbookViewId="0">
      <selection activeCell="I39" sqref="I39"/>
    </sheetView>
  </sheetViews>
  <sheetFormatPr defaultRowHeight="14.4" x14ac:dyDescent="0.3"/>
  <cols>
    <col min="4" max="4" width="11.5546875" bestFit="1" customWidth="1"/>
    <col min="7" max="7" width="11.44140625" customWidth="1"/>
  </cols>
  <sheetData>
    <row r="1" spans="1:11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5" thickBot="1" x14ac:dyDescent="0.35">
      <c r="A2" s="22" t="s">
        <v>94</v>
      </c>
      <c r="B2" s="23" t="s">
        <v>95</v>
      </c>
      <c r="C2" s="23" t="s">
        <v>24</v>
      </c>
      <c r="D2" s="23" t="s">
        <v>59</v>
      </c>
      <c r="E2" s="23" t="s">
        <v>97</v>
      </c>
      <c r="F2" s="23" t="s">
        <v>25</v>
      </c>
      <c r="G2" s="23" t="s">
        <v>26</v>
      </c>
      <c r="H2" s="23" t="s">
        <v>27</v>
      </c>
      <c r="I2" s="24" t="s">
        <v>93</v>
      </c>
      <c r="J2" s="19"/>
      <c r="K2" s="19"/>
    </row>
    <row r="3" spans="1:11" x14ac:dyDescent="0.3">
      <c r="A3" s="25">
        <v>1</v>
      </c>
      <c r="B3" s="21" t="s">
        <v>98</v>
      </c>
      <c r="C3" s="26">
        <v>60</v>
      </c>
      <c r="D3" s="27">
        <v>5.34</v>
      </c>
      <c r="E3" s="27">
        <v>4.0999999999999996</v>
      </c>
      <c r="F3" s="27">
        <v>0.48</v>
      </c>
      <c r="G3" s="27">
        <v>0.02</v>
      </c>
      <c r="H3" s="27">
        <v>-7.79</v>
      </c>
      <c r="I3" s="28">
        <v>2.59</v>
      </c>
      <c r="J3" s="19"/>
      <c r="K3" s="19"/>
    </row>
    <row r="4" spans="1:11" x14ac:dyDescent="0.3">
      <c r="A4" s="25">
        <v>2</v>
      </c>
      <c r="B4" s="21" t="s">
        <v>99</v>
      </c>
      <c r="C4" s="26">
        <v>60</v>
      </c>
      <c r="D4" s="27">
        <v>8.9</v>
      </c>
      <c r="E4" s="27">
        <v>8</v>
      </c>
      <c r="F4" s="27">
        <v>-0.52</v>
      </c>
      <c r="G4" s="27">
        <v>0.02</v>
      </c>
      <c r="H4" s="27">
        <v>-7.04</v>
      </c>
      <c r="I4" s="28">
        <v>1.73</v>
      </c>
      <c r="J4" s="19"/>
      <c r="K4" s="19"/>
    </row>
    <row r="5" spans="1:11" x14ac:dyDescent="0.3">
      <c r="A5" s="30" t="s">
        <v>100</v>
      </c>
      <c r="B5" s="21">
        <v>26</v>
      </c>
      <c r="C5" s="31" t="s">
        <v>111</v>
      </c>
      <c r="D5" s="19"/>
      <c r="E5" s="19"/>
      <c r="F5" s="19"/>
      <c r="G5" s="19"/>
      <c r="H5" s="19"/>
      <c r="I5" s="29"/>
      <c r="J5" s="19"/>
      <c r="K5" s="19"/>
    </row>
    <row r="6" spans="1:11" x14ac:dyDescent="0.3">
      <c r="A6" s="30" t="s">
        <v>101</v>
      </c>
      <c r="B6" s="21">
        <v>24</v>
      </c>
      <c r="C6" s="19" t="s">
        <v>112</v>
      </c>
      <c r="D6" s="19"/>
      <c r="E6" s="19"/>
      <c r="F6" s="19"/>
      <c r="G6" s="19"/>
      <c r="H6" s="19"/>
      <c r="I6" s="29"/>
      <c r="J6" s="19"/>
      <c r="K6" s="19"/>
    </row>
    <row r="7" spans="1:11" x14ac:dyDescent="0.3">
      <c r="A7" s="25"/>
      <c r="B7" s="19"/>
      <c r="C7" s="19"/>
      <c r="D7" s="19"/>
      <c r="E7" s="19"/>
      <c r="F7" s="19"/>
      <c r="G7" s="19"/>
      <c r="H7" s="19"/>
      <c r="I7" s="29"/>
      <c r="J7" s="19"/>
      <c r="K7" s="19"/>
    </row>
    <row r="8" spans="1:11" ht="15" thickBot="1" x14ac:dyDescent="0.35">
      <c r="A8" s="23" t="s">
        <v>102</v>
      </c>
      <c r="B8" s="23" t="s">
        <v>59</v>
      </c>
      <c r="C8" s="23" t="s">
        <v>97</v>
      </c>
      <c r="D8" s="23" t="s">
        <v>25</v>
      </c>
      <c r="E8" s="23" t="s">
        <v>26</v>
      </c>
      <c r="F8" s="23" t="s">
        <v>27</v>
      </c>
      <c r="G8" s="24" t="s">
        <v>103</v>
      </c>
      <c r="J8" s="19"/>
      <c r="K8" s="19"/>
    </row>
    <row r="9" spans="1:11" x14ac:dyDescent="0.3">
      <c r="A9" s="19">
        <f>B5*100</f>
        <v>2600</v>
      </c>
      <c r="B9" s="32">
        <f>$A9*D3</f>
        <v>13884</v>
      </c>
      <c r="C9" s="32">
        <f>$A9*E3</f>
        <v>10659.999999999998</v>
      </c>
      <c r="D9" s="33">
        <f>$A9*F3</f>
        <v>1248</v>
      </c>
      <c r="E9" s="34">
        <f>$A9*G3</f>
        <v>52</v>
      </c>
      <c r="F9" s="35">
        <f>$A9*H3</f>
        <v>-20254</v>
      </c>
      <c r="G9" s="36">
        <f>F9/365</f>
        <v>-55.490410958904107</v>
      </c>
      <c r="J9" s="19"/>
      <c r="K9" s="19"/>
    </row>
    <row r="10" spans="1:11" x14ac:dyDescent="0.3">
      <c r="A10" s="37">
        <f>B6*100</f>
        <v>2400</v>
      </c>
      <c r="B10" s="38">
        <f>$A10*D4</f>
        <v>21360</v>
      </c>
      <c r="C10" s="38">
        <f>$A10*E4</f>
        <v>19200</v>
      </c>
      <c r="D10" s="39">
        <f>$A10*F4</f>
        <v>-1248</v>
      </c>
      <c r="E10" s="40">
        <f>$A10*G4</f>
        <v>48</v>
      </c>
      <c r="F10" s="39">
        <f>$A10*H4</f>
        <v>-16896</v>
      </c>
      <c r="G10" s="41">
        <f>F10/365</f>
        <v>-46.290410958904111</v>
      </c>
      <c r="J10" s="19"/>
      <c r="K10" s="19"/>
    </row>
    <row r="11" spans="1:11" x14ac:dyDescent="0.3">
      <c r="A11" s="19" t="s">
        <v>104</v>
      </c>
      <c r="B11" s="19" t="s">
        <v>105</v>
      </c>
      <c r="C11" s="42">
        <f>B9+B10</f>
        <v>35244</v>
      </c>
      <c r="D11" s="42">
        <f>C9+C10</f>
        <v>29860</v>
      </c>
      <c r="E11" s="43">
        <f>D9+D10</f>
        <v>0</v>
      </c>
      <c r="F11" s="43">
        <f>E9+E10</f>
        <v>100</v>
      </c>
      <c r="G11" s="43">
        <f>F9+F10</f>
        <v>-37150</v>
      </c>
      <c r="H11" s="44">
        <f>G9+G10</f>
        <v>-101.78082191780823</v>
      </c>
      <c r="J11" s="19"/>
      <c r="K11" s="19"/>
    </row>
    <row r="12" spans="1:11" x14ac:dyDescent="0.3">
      <c r="A12" s="19" t="s">
        <v>106</v>
      </c>
      <c r="B12" s="19"/>
      <c r="C12" s="45">
        <f>C11-D11</f>
        <v>5384</v>
      </c>
      <c r="F12" s="19"/>
      <c r="G12" s="19"/>
      <c r="H12" s="19"/>
      <c r="I12" s="29"/>
      <c r="J12" s="19"/>
      <c r="K12" s="19"/>
    </row>
    <row r="13" spans="1:11" ht="15" thickBot="1" x14ac:dyDescent="0.35">
      <c r="A13" s="46"/>
      <c r="B13" s="20"/>
      <c r="C13" s="20"/>
      <c r="D13" s="20"/>
      <c r="E13" s="20"/>
      <c r="F13" s="20"/>
      <c r="G13" s="20"/>
      <c r="H13" s="20"/>
      <c r="I13" s="47"/>
      <c r="J13" s="19"/>
      <c r="K13" s="19"/>
    </row>
    <row r="14" spans="1:11" ht="15" thickBot="1" x14ac:dyDescent="0.35">
      <c r="A14" s="22" t="s">
        <v>94</v>
      </c>
      <c r="B14" s="23" t="s">
        <v>95</v>
      </c>
      <c r="C14" s="23" t="s">
        <v>96</v>
      </c>
      <c r="D14" s="23" t="s">
        <v>59</v>
      </c>
      <c r="E14" s="23" t="s">
        <v>97</v>
      </c>
      <c r="F14" s="23" t="s">
        <v>25</v>
      </c>
      <c r="G14" s="23" t="s">
        <v>26</v>
      </c>
      <c r="H14" s="23" t="s">
        <v>27</v>
      </c>
      <c r="I14" s="24" t="s">
        <v>93</v>
      </c>
      <c r="J14" s="19"/>
      <c r="K14" s="19"/>
    </row>
    <row r="15" spans="1:11" x14ac:dyDescent="0.3">
      <c r="A15" s="25">
        <v>1</v>
      </c>
      <c r="B15" s="21" t="s">
        <v>99</v>
      </c>
      <c r="C15" s="26">
        <v>50</v>
      </c>
      <c r="D15" s="27">
        <v>1.85</v>
      </c>
      <c r="E15" s="27">
        <v>2.35</v>
      </c>
      <c r="F15" s="27">
        <v>-0.25</v>
      </c>
      <c r="G15" s="27">
        <v>0.03</v>
      </c>
      <c r="H15" s="27">
        <v>-8.69</v>
      </c>
      <c r="I15" s="28">
        <v>-2</v>
      </c>
      <c r="J15" s="19"/>
      <c r="K15" s="19"/>
    </row>
    <row r="16" spans="1:11" x14ac:dyDescent="0.3">
      <c r="A16" s="25">
        <v>2</v>
      </c>
      <c r="B16" s="21" t="s">
        <v>99</v>
      </c>
      <c r="C16" s="26">
        <v>60</v>
      </c>
      <c r="D16" s="27">
        <v>6.8</v>
      </c>
      <c r="E16" s="27">
        <v>6.3</v>
      </c>
      <c r="F16" s="27">
        <v>-0.59</v>
      </c>
      <c r="G16" s="27">
        <v>0.03</v>
      </c>
      <c r="H16" s="27">
        <v>-10.46</v>
      </c>
      <c r="I16" s="28">
        <v>0.85</v>
      </c>
      <c r="J16" s="19"/>
      <c r="K16" s="19"/>
    </row>
    <row r="17" spans="1:11" x14ac:dyDescent="0.3">
      <c r="A17" s="25"/>
      <c r="B17" s="19"/>
      <c r="C17" s="19"/>
      <c r="D17" s="19"/>
      <c r="E17" s="19"/>
      <c r="F17" s="19"/>
      <c r="G17" s="19"/>
      <c r="H17" s="19"/>
      <c r="I17" s="29"/>
      <c r="J17" s="19"/>
      <c r="K17" s="19"/>
    </row>
    <row r="18" spans="1:11" x14ac:dyDescent="0.3">
      <c r="A18" s="30" t="s">
        <v>100</v>
      </c>
      <c r="B18" s="21">
        <v>-1</v>
      </c>
      <c r="C18" s="31" t="s">
        <v>107</v>
      </c>
      <c r="D18" s="19"/>
      <c r="E18" s="19"/>
      <c r="F18" s="19"/>
      <c r="G18" s="19"/>
      <c r="H18" s="19"/>
      <c r="I18" s="29"/>
      <c r="J18" s="19"/>
      <c r="K18" s="19"/>
    </row>
    <row r="19" spans="1:11" x14ac:dyDescent="0.3">
      <c r="A19" s="30" t="s">
        <v>101</v>
      </c>
      <c r="B19" s="21">
        <v>1</v>
      </c>
      <c r="C19" s="19" t="s">
        <v>108</v>
      </c>
      <c r="D19" s="19"/>
      <c r="E19" s="19"/>
      <c r="F19" s="19"/>
      <c r="G19" s="19"/>
      <c r="H19" s="19"/>
      <c r="I19" s="29"/>
      <c r="J19" s="19"/>
      <c r="K19" s="19"/>
    </row>
    <row r="20" spans="1:11" x14ac:dyDescent="0.3">
      <c r="A20" s="25"/>
      <c r="B20" s="19"/>
      <c r="C20" s="19"/>
      <c r="D20" s="19"/>
      <c r="E20" s="19"/>
      <c r="F20" s="19"/>
      <c r="G20" s="19"/>
      <c r="H20" s="19"/>
      <c r="I20" s="29"/>
      <c r="J20" s="19"/>
      <c r="K20" s="19"/>
    </row>
    <row r="21" spans="1:11" ht="15" thickBot="1" x14ac:dyDescent="0.35">
      <c r="A21" s="23" t="s">
        <v>102</v>
      </c>
      <c r="B21" s="23" t="s">
        <v>59</v>
      </c>
      <c r="C21" s="23" t="s">
        <v>97</v>
      </c>
      <c r="D21" s="23" t="s">
        <v>25</v>
      </c>
      <c r="E21" s="23" t="s">
        <v>26</v>
      </c>
      <c r="F21" s="23" t="s">
        <v>27</v>
      </c>
      <c r="G21" s="24" t="s">
        <v>103</v>
      </c>
      <c r="J21" s="19"/>
      <c r="K21" s="19"/>
    </row>
    <row r="22" spans="1:11" x14ac:dyDescent="0.3">
      <c r="A22" s="19">
        <f>B18*100</f>
        <v>-100</v>
      </c>
      <c r="B22" s="32">
        <f>$A22*D15</f>
        <v>-185</v>
      </c>
      <c r="C22" s="32">
        <f>$A22*E15</f>
        <v>-235</v>
      </c>
      <c r="D22" s="33">
        <f>$A22*F15</f>
        <v>25</v>
      </c>
      <c r="E22" s="34">
        <f>$A22*G15</f>
        <v>-3</v>
      </c>
      <c r="F22" s="35">
        <f>$A22*H15</f>
        <v>869</v>
      </c>
      <c r="G22" s="36">
        <f>F22/365</f>
        <v>2.3808219178082193</v>
      </c>
      <c r="J22" s="19"/>
      <c r="K22" s="19"/>
    </row>
    <row r="23" spans="1:11" x14ac:dyDescent="0.3">
      <c r="A23" s="37">
        <f>B19*100</f>
        <v>100</v>
      </c>
      <c r="B23" s="38">
        <f>$A23*D16</f>
        <v>680</v>
      </c>
      <c r="C23" s="38">
        <f>$A23*E16</f>
        <v>630</v>
      </c>
      <c r="D23" s="39">
        <f>$A23*F16</f>
        <v>-59</v>
      </c>
      <c r="E23" s="40">
        <f>$A23*G16</f>
        <v>3</v>
      </c>
      <c r="F23" s="39">
        <f>$A23*H16</f>
        <v>-1046</v>
      </c>
      <c r="G23" s="41">
        <f>F23/365</f>
        <v>-2.8657534246575342</v>
      </c>
      <c r="J23" s="19"/>
      <c r="K23" s="19"/>
    </row>
    <row r="24" spans="1:11" x14ac:dyDescent="0.3">
      <c r="A24" s="25"/>
      <c r="B24" s="19"/>
      <c r="C24" s="19"/>
      <c r="D24" s="19"/>
      <c r="E24" s="19"/>
      <c r="F24" s="19"/>
      <c r="G24" s="19"/>
      <c r="H24" s="19"/>
      <c r="I24" s="29"/>
      <c r="J24" s="19"/>
      <c r="K24" s="19"/>
    </row>
    <row r="25" spans="1:11" x14ac:dyDescent="0.3">
      <c r="A25" s="19" t="s">
        <v>104</v>
      </c>
      <c r="B25" s="19" t="s">
        <v>105</v>
      </c>
      <c r="C25" s="42">
        <f>B22+B23</f>
        <v>495</v>
      </c>
      <c r="D25" s="42">
        <f>C22+C23</f>
        <v>395</v>
      </c>
      <c r="E25" s="43">
        <f>D22+D23</f>
        <v>-34</v>
      </c>
      <c r="F25" s="43">
        <f>E22+E23</f>
        <v>0</v>
      </c>
      <c r="G25" s="43">
        <f>F22+F23</f>
        <v>-177</v>
      </c>
      <c r="H25" s="44">
        <f>G22+G23</f>
        <v>-0.48493150684931496</v>
      </c>
      <c r="J25" s="19"/>
      <c r="K25" s="19"/>
    </row>
    <row r="26" spans="1:11" x14ac:dyDescent="0.3">
      <c r="A26" s="19"/>
      <c r="B26" s="19" t="s">
        <v>106</v>
      </c>
      <c r="C26" s="19"/>
      <c r="D26" s="45">
        <f>C25-D25</f>
        <v>100</v>
      </c>
      <c r="E26" s="19"/>
      <c r="F26" s="19"/>
      <c r="G26" s="19"/>
      <c r="H26" s="29"/>
      <c r="J26" s="19"/>
      <c r="K26" s="19"/>
    </row>
    <row r="27" spans="1:11" ht="15" thickBot="1" x14ac:dyDescent="0.35">
      <c r="A27" s="46"/>
      <c r="B27" s="20"/>
      <c r="C27" s="20"/>
      <c r="D27" s="20"/>
      <c r="E27" s="20"/>
      <c r="F27" s="20"/>
      <c r="G27" s="20"/>
      <c r="H27" s="20"/>
      <c r="I27" s="47"/>
      <c r="J27" s="19"/>
      <c r="K27" s="19"/>
    </row>
    <row r="28" spans="1:11" ht="15" thickBot="1" x14ac:dyDescent="0.35">
      <c r="A28" s="22" t="s">
        <v>94</v>
      </c>
      <c r="B28" s="23" t="s">
        <v>95</v>
      </c>
      <c r="C28" s="23" t="s">
        <v>96</v>
      </c>
      <c r="D28" s="23" t="s">
        <v>59</v>
      </c>
      <c r="E28" s="23" t="s">
        <v>97</v>
      </c>
      <c r="F28" s="23" t="s">
        <v>25</v>
      </c>
      <c r="G28" s="23" t="s">
        <v>26</v>
      </c>
      <c r="H28" s="23" t="s">
        <v>27</v>
      </c>
      <c r="I28" s="24" t="s">
        <v>93</v>
      </c>
      <c r="J28" s="19"/>
      <c r="K28" s="19"/>
    </row>
    <row r="29" spans="1:11" x14ac:dyDescent="0.3">
      <c r="A29" s="25">
        <v>1</v>
      </c>
      <c r="B29" s="21" t="s">
        <v>98</v>
      </c>
      <c r="C29" s="26">
        <v>55</v>
      </c>
      <c r="D29" s="27">
        <v>5.14</v>
      </c>
      <c r="E29" s="27">
        <v>5</v>
      </c>
      <c r="F29" s="27">
        <v>0.57999999999999996</v>
      </c>
      <c r="G29" s="27">
        <v>0.03</v>
      </c>
      <c r="H29" s="27">
        <v>-11.34</v>
      </c>
      <c r="I29" s="28">
        <v>0.23</v>
      </c>
      <c r="J29" s="19"/>
      <c r="K29" s="19"/>
    </row>
    <row r="30" spans="1:11" x14ac:dyDescent="0.3">
      <c r="A30" s="25">
        <v>2</v>
      </c>
      <c r="B30" s="21" t="s">
        <v>99</v>
      </c>
      <c r="C30" s="26">
        <v>55</v>
      </c>
      <c r="D30" s="27">
        <v>3.89</v>
      </c>
      <c r="E30" s="27">
        <v>3.8</v>
      </c>
      <c r="F30" s="27">
        <v>-0.42</v>
      </c>
      <c r="G30" s="27">
        <v>0.03</v>
      </c>
      <c r="H30" s="27">
        <v>-10.62</v>
      </c>
      <c r="I30" s="28">
        <v>0.21</v>
      </c>
      <c r="J30" s="19"/>
      <c r="K30" s="19"/>
    </row>
    <row r="31" spans="1:11" x14ac:dyDescent="0.3">
      <c r="A31" s="25"/>
      <c r="B31" s="19"/>
      <c r="C31" s="19"/>
      <c r="D31" s="19"/>
      <c r="E31" s="19"/>
      <c r="F31" s="19"/>
      <c r="G31" s="19"/>
      <c r="H31" s="19"/>
      <c r="I31" s="29"/>
      <c r="J31" s="19"/>
      <c r="K31" s="19"/>
    </row>
    <row r="32" spans="1:11" x14ac:dyDescent="0.3">
      <c r="A32" s="30" t="s">
        <v>100</v>
      </c>
      <c r="B32" s="21">
        <v>12</v>
      </c>
      <c r="C32" s="31" t="s">
        <v>109</v>
      </c>
      <c r="D32" s="19"/>
      <c r="E32" s="19"/>
      <c r="F32" s="19"/>
      <c r="G32" s="19"/>
      <c r="H32" s="19"/>
      <c r="I32" s="29"/>
      <c r="J32" s="19"/>
      <c r="K32" s="19"/>
    </row>
    <row r="33" spans="1:11" x14ac:dyDescent="0.3">
      <c r="A33" s="30" t="s">
        <v>101</v>
      </c>
      <c r="B33" s="21">
        <v>-8</v>
      </c>
      <c r="C33" s="19" t="s">
        <v>110</v>
      </c>
      <c r="D33" s="19"/>
      <c r="E33" s="19"/>
      <c r="F33" s="19"/>
      <c r="G33" s="19"/>
      <c r="H33" s="19"/>
      <c r="I33" s="29"/>
      <c r="J33" s="19"/>
      <c r="K33" s="19"/>
    </row>
    <row r="34" spans="1:11" x14ac:dyDescent="0.3">
      <c r="A34" s="25"/>
      <c r="B34" s="19"/>
      <c r="C34" s="19"/>
      <c r="D34" s="19"/>
      <c r="E34" s="19"/>
      <c r="F34" s="19"/>
      <c r="G34" s="19"/>
      <c r="H34" s="19"/>
      <c r="I34" s="29"/>
      <c r="J34" s="19"/>
      <c r="K34" s="19"/>
    </row>
    <row r="35" spans="1:11" ht="15" thickBot="1" x14ac:dyDescent="0.35">
      <c r="A35" s="23" t="s">
        <v>102</v>
      </c>
      <c r="B35" s="23" t="s">
        <v>59</v>
      </c>
      <c r="C35" s="23" t="s">
        <v>97</v>
      </c>
      <c r="D35" s="23" t="s">
        <v>25</v>
      </c>
      <c r="E35" s="23" t="s">
        <v>26</v>
      </c>
      <c r="F35" s="23" t="s">
        <v>27</v>
      </c>
      <c r="G35" s="24" t="s">
        <v>103</v>
      </c>
      <c r="J35" s="19"/>
      <c r="K35" s="19"/>
    </row>
    <row r="36" spans="1:11" x14ac:dyDescent="0.3">
      <c r="A36" s="19">
        <f>B32*100</f>
        <v>1200</v>
      </c>
      <c r="B36" s="32">
        <f>$A36*D29</f>
        <v>6168</v>
      </c>
      <c r="C36" s="32">
        <f>$A36*E29</f>
        <v>6000</v>
      </c>
      <c r="D36" s="33">
        <f>$A36*F29</f>
        <v>696</v>
      </c>
      <c r="E36" s="34">
        <f>$A36*G29</f>
        <v>36</v>
      </c>
      <c r="F36" s="35">
        <f>$A36*H29</f>
        <v>-13608</v>
      </c>
      <c r="G36" s="36">
        <f>F36/365</f>
        <v>-37.282191780821918</v>
      </c>
      <c r="J36" s="19"/>
      <c r="K36" s="19"/>
    </row>
    <row r="37" spans="1:11" x14ac:dyDescent="0.3">
      <c r="A37" s="37">
        <f>B33*100</f>
        <v>-800</v>
      </c>
      <c r="B37" s="38">
        <f>$A37*D30</f>
        <v>-3112</v>
      </c>
      <c r="C37" s="38">
        <f>$A37*E30</f>
        <v>-3040</v>
      </c>
      <c r="D37" s="39">
        <f>$A37*F30</f>
        <v>336</v>
      </c>
      <c r="E37" s="40">
        <f>$A37*G30</f>
        <v>-24</v>
      </c>
      <c r="F37" s="39">
        <f>$A37*H30</f>
        <v>8496</v>
      </c>
      <c r="G37" s="41">
        <f>F37/365</f>
        <v>23.276712328767122</v>
      </c>
      <c r="J37" s="19"/>
      <c r="K37" s="19"/>
    </row>
    <row r="38" spans="1:11" x14ac:dyDescent="0.3">
      <c r="A38" s="19"/>
      <c r="B38" s="19"/>
      <c r="C38" s="19"/>
      <c r="D38" s="19"/>
      <c r="E38" s="19"/>
      <c r="F38" s="19"/>
      <c r="G38" s="19"/>
      <c r="H38" s="29"/>
      <c r="J38" s="19"/>
      <c r="K38" s="19"/>
    </row>
    <row r="39" spans="1:11" x14ac:dyDescent="0.3">
      <c r="A39" s="19" t="s">
        <v>104</v>
      </c>
      <c r="B39" s="19" t="s">
        <v>105</v>
      </c>
      <c r="C39" s="42">
        <f>B36+B37</f>
        <v>3056</v>
      </c>
      <c r="D39" s="42">
        <f>C36+C37</f>
        <v>2960</v>
      </c>
      <c r="E39" s="43">
        <f>D36+D37</f>
        <v>1032</v>
      </c>
      <c r="F39" s="43">
        <f>E36+E37</f>
        <v>12</v>
      </c>
      <c r="G39" s="43">
        <f>F36+F37</f>
        <v>-5112</v>
      </c>
      <c r="H39" s="44">
        <f>G36+G37</f>
        <v>-14.005479452054796</v>
      </c>
      <c r="J39" s="19"/>
      <c r="K39" s="19"/>
    </row>
    <row r="40" spans="1:11" x14ac:dyDescent="0.3">
      <c r="A40" s="19"/>
      <c r="B40" s="19" t="s">
        <v>106</v>
      </c>
      <c r="C40" s="19"/>
      <c r="D40" s="45">
        <f>C39-D39</f>
        <v>96</v>
      </c>
      <c r="E40" s="19"/>
      <c r="F40" s="19"/>
      <c r="G40" s="19"/>
      <c r="H40" s="29"/>
      <c r="J40" s="19"/>
      <c r="K40" s="19"/>
    </row>
    <row r="41" spans="1:11" ht="15" thickBot="1" x14ac:dyDescent="0.35">
      <c r="A41" s="46"/>
      <c r="B41" s="20"/>
      <c r="C41" s="20"/>
      <c r="D41" s="20"/>
      <c r="E41" s="20"/>
      <c r="F41" s="20"/>
      <c r="G41" s="20"/>
      <c r="H41" s="20"/>
      <c r="I41" s="47"/>
      <c r="J41" s="19"/>
      <c r="K41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7113-4FB8-4C6A-8285-F7003481D9B3}">
  <dimension ref="A1:C28"/>
  <sheetViews>
    <sheetView workbookViewId="0">
      <selection activeCell="B31" sqref="B31"/>
    </sheetView>
  </sheetViews>
  <sheetFormatPr defaultRowHeight="14.4" x14ac:dyDescent="0.3"/>
  <sheetData>
    <row r="1" spans="1:2" x14ac:dyDescent="0.3">
      <c r="A1" t="s">
        <v>58</v>
      </c>
      <c r="B1" t="s">
        <v>59</v>
      </c>
    </row>
    <row r="2" spans="1:2" x14ac:dyDescent="0.3">
      <c r="A2" t="s">
        <v>60</v>
      </c>
      <c r="B2" s="10">
        <v>65.5</v>
      </c>
    </row>
    <row r="3" spans="1:2" x14ac:dyDescent="0.3">
      <c r="A3" t="s">
        <v>24</v>
      </c>
      <c r="B3" s="10">
        <v>70</v>
      </c>
    </row>
    <row r="4" spans="1:2" x14ac:dyDescent="0.3">
      <c r="A4" t="s">
        <v>61</v>
      </c>
      <c r="B4" s="10">
        <v>0.04</v>
      </c>
    </row>
    <row r="5" spans="1:2" x14ac:dyDescent="0.3">
      <c r="A5" t="s">
        <v>62</v>
      </c>
      <c r="B5" s="10">
        <v>0.3</v>
      </c>
    </row>
    <row r="6" spans="1:2" x14ac:dyDescent="0.3">
      <c r="A6" t="s">
        <v>63</v>
      </c>
      <c r="B6" s="10">
        <v>4</v>
      </c>
    </row>
    <row r="7" spans="1:2" x14ac:dyDescent="0.3">
      <c r="A7" t="s">
        <v>64</v>
      </c>
      <c r="B7" s="10">
        <v>60</v>
      </c>
    </row>
    <row r="8" spans="1:2" x14ac:dyDescent="0.3">
      <c r="A8" t="s">
        <v>65</v>
      </c>
      <c r="B8" s="10">
        <v>365</v>
      </c>
    </row>
    <row r="9" spans="1:2" x14ac:dyDescent="0.3">
      <c r="A9" s="16" t="s">
        <v>66</v>
      </c>
      <c r="B9" s="10">
        <v>1</v>
      </c>
    </row>
    <row r="10" spans="1:2" x14ac:dyDescent="0.3">
      <c r="A10" s="16" t="s">
        <v>67</v>
      </c>
      <c r="B10" s="10">
        <v>2</v>
      </c>
    </row>
    <row r="11" spans="1:2" x14ac:dyDescent="0.3">
      <c r="A11" s="16" t="s">
        <v>68</v>
      </c>
      <c r="B11">
        <f>B9-B9</f>
        <v>0</v>
      </c>
    </row>
    <row r="12" spans="1:2" x14ac:dyDescent="0.3">
      <c r="A12" s="16" t="s">
        <v>69</v>
      </c>
      <c r="B12">
        <f>B9/B10</f>
        <v>0.5</v>
      </c>
    </row>
    <row r="13" spans="1:2" x14ac:dyDescent="0.3">
      <c r="A13" s="16" t="s">
        <v>70</v>
      </c>
      <c r="B13">
        <f>B5*SQRT(B16)</f>
        <v>6.0816364055953732E-2</v>
      </c>
    </row>
    <row r="15" spans="1:2" x14ac:dyDescent="0.3">
      <c r="A15" t="s">
        <v>71</v>
      </c>
      <c r="B15">
        <f>B7/B8</f>
        <v>0.16438356164383561</v>
      </c>
    </row>
    <row r="16" spans="1:2" x14ac:dyDescent="0.3">
      <c r="A16" s="16" t="s">
        <v>72</v>
      </c>
      <c r="B16">
        <f>B15/B6</f>
        <v>4.1095890410958902E-2</v>
      </c>
    </row>
    <row r="17" spans="1:3" x14ac:dyDescent="0.3">
      <c r="A17" s="16" t="s">
        <v>73</v>
      </c>
      <c r="B17" s="11">
        <f>(1+B4)^B16</f>
        <v>1.0016131097937107</v>
      </c>
    </row>
    <row r="18" spans="1:3" x14ac:dyDescent="0.3">
      <c r="A18" s="16" t="s">
        <v>74</v>
      </c>
      <c r="B18" s="11">
        <f>EXP(B5*SQRT(B16))</f>
        <v>1.0627037456621893</v>
      </c>
      <c r="C18">
        <f>EXP(B13)</f>
        <v>1.0627037456621893</v>
      </c>
    </row>
    <row r="19" spans="1:3" x14ac:dyDescent="0.3">
      <c r="A19" s="16" t="s">
        <v>75</v>
      </c>
      <c r="B19" s="11">
        <f>B9/B18</f>
        <v>0.94099602460409371</v>
      </c>
    </row>
    <row r="20" spans="1:3" x14ac:dyDescent="0.3">
      <c r="A20" s="16" t="s">
        <v>76</v>
      </c>
      <c r="B20" s="11">
        <f>(B17-B19)/(B18-B19)</f>
        <v>0.49805455777684132</v>
      </c>
      <c r="C20" t="str">
        <f ca="1">_xlfn.FORMULATEXT(B20)</f>
        <v>=(B17-B19)/(B18-B19)</v>
      </c>
    </row>
    <row r="21" spans="1:3" x14ac:dyDescent="0.3">
      <c r="A21" s="16" t="s">
        <v>77</v>
      </c>
      <c r="B21" s="16">
        <f>(1+B4)^B15</f>
        <v>1.0064680687108947</v>
      </c>
      <c r="C21" t="str">
        <f t="shared" ref="C21:C28" ca="1" si="0">_xlfn.FORMULATEXT(B21)</f>
        <v>=(1+B4)^B15</v>
      </c>
    </row>
    <row r="22" spans="1:3" x14ac:dyDescent="0.3">
      <c r="A22" t="s">
        <v>78</v>
      </c>
      <c r="B22">
        <f>B3/B21</f>
        <v>69.550144884037366</v>
      </c>
      <c r="C22" t="str">
        <f t="shared" ca="1" si="0"/>
        <v>=B3/B21</v>
      </c>
    </row>
    <row r="23" spans="1:3" x14ac:dyDescent="0.3">
      <c r="A23" t="s">
        <v>79</v>
      </c>
      <c r="B23" s="12">
        <f>(LN(B2/B22) + B12*POWER(B5,B10)*B15)/(B5*SQRT(B15))</f>
        <v>-0.43245431909935994</v>
      </c>
      <c r="C23" t="str">
        <f t="shared" ca="1" si="0"/>
        <v>=(LN(B2/B22) + B12*POWER(B5,B10)*B15)/(B5*SQRT(B15))</v>
      </c>
    </row>
    <row r="24" spans="1:3" x14ac:dyDescent="0.3">
      <c r="A24" t="s">
        <v>80</v>
      </c>
      <c r="B24">
        <f>B23-B5*SQRT(B15)</f>
        <v>-0.55408704721126745</v>
      </c>
      <c r="C24" t="str">
        <f t="shared" ca="1" si="0"/>
        <v>=B23-B5*SQRT(B15)</v>
      </c>
    </row>
    <row r="25" spans="1:3" x14ac:dyDescent="0.3">
      <c r="A25" t="s">
        <v>81</v>
      </c>
      <c r="B25">
        <f>(B2*B23)-(B22*B24)</f>
        <v>10.211076510904029</v>
      </c>
      <c r="C25" t="str">
        <f t="shared" ca="1" si="0"/>
        <v>=(B2*B23)-(B22*B24)</v>
      </c>
    </row>
    <row r="26" spans="1:3" x14ac:dyDescent="0.3">
      <c r="A26" t="s">
        <v>82</v>
      </c>
      <c r="B26">
        <f>B25-B2+B22</f>
        <v>14.261221394941394</v>
      </c>
      <c r="C26" t="str">
        <f t="shared" ca="1" si="0"/>
        <v>=B25-B2+B22</v>
      </c>
    </row>
    <row r="27" spans="1:3" x14ac:dyDescent="0.3">
      <c r="A27" t="s">
        <v>83</v>
      </c>
      <c r="B27" s="11">
        <f>J3</f>
        <v>0</v>
      </c>
      <c r="C27" t="str">
        <f t="shared" ca="1" si="0"/>
        <v>=J3</v>
      </c>
    </row>
    <row r="28" spans="1:3" x14ac:dyDescent="0.3">
      <c r="A28" t="s">
        <v>84</v>
      </c>
      <c r="B28">
        <f>B26-B27</f>
        <v>14.261221394941394</v>
      </c>
      <c r="C28" t="str">
        <f t="shared" ca="1" si="0"/>
        <v>=B26-B27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Sheet3</vt:lpstr>
      <vt:lpstr>Sheet4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2025-12-09T20:07:46Z</dcterms:created>
  <dcterms:modified xsi:type="dcterms:W3CDTF">2025-12-10T23:36:10Z</dcterms:modified>
</cp:coreProperties>
</file>