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d.docs.live.net/8fee9006121b51b1/Desktop/Emory Options and Futures/"/>
    </mc:Choice>
  </mc:AlternateContent>
  <xr:revisionPtr revIDLastSave="3" documentId="8_{CE21271F-61C7-4670-B157-D46906E83F9B}" xr6:coauthVersionLast="47" xr6:coauthVersionMax="47" xr10:uidLastSave="{B43943D6-1305-4178-9B8D-60F2D58B1F3D}"/>
  <bookViews>
    <workbookView minimized="1" xWindow="1116" yWindow="1116" windowWidth="17280" windowHeight="9960" xr2:uid="{00000000-000D-0000-FFFF-FFFF00000000}"/>
  </bookViews>
  <sheets>
    <sheet name="BS Basic" sheetId="1" r:id="rId1"/>
    <sheet name="Trending Option" sheetId="2" r:id="rId2"/>
  </sheets>
  <calcPr calcId="191029"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2" l="1"/>
  <c r="B19" i="2"/>
  <c r="B18" i="2"/>
  <c r="B17" i="2"/>
  <c r="B15" i="2"/>
  <c r="B16" i="2" s="1"/>
  <c r="B14" i="2"/>
  <c r="B13" i="2"/>
  <c r="B9" i="2"/>
  <c r="B23" i="1"/>
  <c r="B24" i="1" s="1"/>
  <c r="B25" i="1" s="1"/>
  <c r="B26" i="1" s="1"/>
  <c r="B11" i="2" l="1"/>
  <c r="B12" i="2" s="1"/>
  <c r="B10" i="2"/>
  <c r="B31" i="1"/>
  <c r="B29" i="1"/>
  <c r="B32" i="1"/>
  <c r="B28" i="1" l="1"/>
  <c r="B30" i="1"/>
  <c r="B34" i="1"/>
  <c r="B27" i="1"/>
  <c r="B33" i="1"/>
</calcChain>
</file>

<file path=xl/sharedStrings.xml><?xml version="1.0" encoding="utf-8"?>
<sst xmlns="http://schemas.openxmlformats.org/spreadsheetml/2006/main" count="52" uniqueCount="36">
  <si>
    <t>Basic Black-Scholes Option Pricing Model</t>
  </si>
  <si>
    <t>Current stock price (S)</t>
  </si>
  <si>
    <t>Strike price (K)</t>
  </si>
  <si>
    <t>Risk-free interest rate i (annual)</t>
  </si>
  <si>
    <t>Volatility (sigma)</t>
  </si>
  <si>
    <t>Time to expiration (days)</t>
  </si>
  <si>
    <t>Time to expiration (tau, years)</t>
  </si>
  <si>
    <t>Present value of strike PV(K)</t>
  </si>
  <si>
    <t>d1</t>
  </si>
  <si>
    <t>d2</t>
  </si>
  <si>
    <t>Call price (European)</t>
  </si>
  <si>
    <t>Put price (European)</t>
  </si>
  <si>
    <t>Delta (Call)</t>
  </si>
  <si>
    <t>Delta (Put)</t>
  </si>
  <si>
    <t>Gamma</t>
  </si>
  <si>
    <t>Vega</t>
  </si>
  <si>
    <t>Theta (approx)</t>
  </si>
  <si>
    <t>Rho</t>
  </si>
  <si>
    <t>Interpretation and Discussion</t>
  </si>
  <si>
    <t>Trending Option Example: AAPL Jan 16, 2026 310 Call</t>
  </si>
  <si>
    <t>Risk-free rate r (annual, continuous)</t>
  </si>
  <si>
    <t>Call price</t>
  </si>
  <si>
    <t>Put price</t>
  </si>
  <si>
    <t>Contract statistics (from OptionCharts)</t>
  </si>
  <si>
    <t>Option volume</t>
  </si>
  <si>
    <t>Open interest</t>
  </si>
  <si>
    <t>Volume/Open Interest</t>
  </si>
  <si>
    <t>Analysis and Market Context</t>
  </si>
  <si>
    <t>Risk‑free rate &amp; time:  A higher risk‑free rate increases call values (reducing the present value of the strike) and decreases put values.  Longer time to expiry increases both call and put values because there is more time for the stock to move.  Theta measures time decay and is usually negative for calls and puts, reflecting the erosion of optionality as expiration approaches.</t>
  </si>
  <si>
    <t>Greeks:  Delta is the sensitivity to stock price; gamma measures the curvature (change in delta); vega measures sensitivity to volatility; theta measures sensitivity to time; and rho measures sensitivity to the risk‑free rate.  Traders use these metrics to manage risk.</t>
  </si>
  <si>
    <t>Volatility &amp; risk:  Volatility represents the annualised standard deviation of returns.  Higher volatility increases option value because it raises the chance the option finishes in‑the‑money and the payoff is convex.  PwC notes that as the volatility assumption increases, the fair value of an option increases since a higher volatility raises the potential payoff.  Traders quote options in terms of implied volatility – the σ that makes the model price equal to the market price.  They manage vega risk (sensitivity to volatility) and adjust positions based on expectations of future volatility.</t>
  </si>
  <si>
    <t>Inputs: The Black–Scholes model uses the current stock price (S), strike price (K), risk‑free rate (i), time to expiry (τ) and volatility (σ).  The present value of the strike (PV(K)) discounts the exercise price at the risk‑free rate.  d1 and d2 measure how many standard deviations the log stock price is above the strike; they determine the cumulative normal probabilities used in pricing.</t>
  </si>
  <si>
    <t>Market mechanics:  Option prices reflect the probability‑weighted payoff of finishing in‑the‑money.  A call option gives the right but not the obligation to buy the stock at K.  The model assumes continuous trading, no dividends and frictionless markets.  Traders hedge options by dynamically adjusting the number of shares (delta) so that the portfolio replicates the option payoff.</t>
  </si>
  <si>
    <t>Traders will often quote options by their implied volatility rather than price.  They may buy this call if they expect Consumer Technology Company’s volatility or price to increase beyond what is implied or sell it if they believe implied volatility is rich.  The delta (around N(d1)) indicates that the call behaves like a small fraction of a share; gamma measures how quickly delta changes; vega shows that the option gains value if volatility increases; theta reflects time decay; and rho captures sensitivity to interest rates.  Active market makers hedge these exposures continuously.  In practice, real option prices reflect supply and demand and may differ from the model because of dividends, early exercise features, and changing volatility expectations.</t>
  </si>
  <si>
    <t>Using Black–Scholes with a risk‑free rate of 3.60%, volatility of 20.03% (FSemiconductor Manufacturer’s 30‑day implied volatility), and 51 days to expiration, the theoretical call price is low (less than $1) because there is limited time for the stock to rise above the strike.  The model also produces a high put value (~$31) because the option to sell at $310 is valuable when the stock trades below that level.</t>
  </si>
  <si>
    <t>The selected contract is a call option on Consumer Technology Company. with a strike price of $310 that expires on 16 Jan 2026. According to OptionCharts, it is among the most actively traded stock options on 28 Nov 2025, with more than 40,000 contracts traded and open interest exceeding 63,000, indicating significant market attention.  The current stock price (~$277.55) is below the strike, so the call is out‑of‑the‑money.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</si>
</sst>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name val="Calibri"/>
      <family val="2"/>
    </font>
    <font>
      <b/>
      <sz val="11"/>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0" fillId="2" borderId="0" xfId="0" applyFill="1"/>
    <xf numFmtId="0" fontId="0" fillId="3"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
  <sheetViews>
    <sheetView tabSelected="1" topLeftCell="A18" workbookViewId="0">
      <selection activeCell="A36" sqref="A36"/>
    </sheetView>
  </sheetViews>
  <sheetFormatPr defaultRowHeight="14.4" x14ac:dyDescent="0.3"/>
  <cols>
    <col min="1" max="1" width="60.33203125" style="1" customWidth="1"/>
    <col min="2" max="2" width="40" customWidth="1"/>
    <col min="6" max="6" width="8.88671875" customWidth="1"/>
  </cols>
  <sheetData>
    <row r="1" spans="1:1" x14ac:dyDescent="0.3">
      <c r="A1" s="3" t="s">
        <v>18</v>
      </c>
    </row>
    <row r="2" spans="1:1" ht="86.4" x14ac:dyDescent="0.3">
      <c r="A2" s="1" t="s">
        <v>31</v>
      </c>
    </row>
    <row r="3" spans="1:1" ht="86.4" x14ac:dyDescent="0.3">
      <c r="A3" s="1" t="s">
        <v>32</v>
      </c>
    </row>
    <row r="4" spans="1:1" ht="129.6" x14ac:dyDescent="0.3">
      <c r="A4" s="1" t="s">
        <v>30</v>
      </c>
    </row>
    <row r="6" spans="1:1" ht="86.4" x14ac:dyDescent="0.3">
      <c r="A6" s="1" t="s">
        <v>28</v>
      </c>
    </row>
    <row r="8" spans="1:1" ht="57.6" x14ac:dyDescent="0.3">
      <c r="A8" s="1" t="s">
        <v>29</v>
      </c>
    </row>
    <row r="10" spans="1:1" ht="86.4" x14ac:dyDescent="0.3">
      <c r="A10" s="1" t="s">
        <v>28</v>
      </c>
    </row>
    <row r="12" spans="1:1" ht="57.6" x14ac:dyDescent="0.3">
      <c r="A12" s="1" t="s">
        <v>29</v>
      </c>
    </row>
    <row r="15" spans="1:1" ht="18" x14ac:dyDescent="0.35">
      <c r="A15" s="2" t="s">
        <v>0</v>
      </c>
    </row>
    <row r="17" spans="1:2" x14ac:dyDescent="0.3">
      <c r="A17" s="1" t="s">
        <v>1</v>
      </c>
      <c r="B17" s="4">
        <v>65.5</v>
      </c>
    </row>
    <row r="18" spans="1:2" x14ac:dyDescent="0.3">
      <c r="A18" s="1" t="s">
        <v>2</v>
      </c>
      <c r="B18" s="4">
        <v>70</v>
      </c>
    </row>
    <row r="19" spans="1:2" x14ac:dyDescent="0.3">
      <c r="A19" s="1" t="s">
        <v>3</v>
      </c>
      <c r="B19" s="4">
        <v>0.04</v>
      </c>
    </row>
    <row r="20" spans="1:2" x14ac:dyDescent="0.3">
      <c r="A20" s="1" t="s">
        <v>4</v>
      </c>
      <c r="B20" s="4">
        <v>0.3</v>
      </c>
    </row>
    <row r="21" spans="1:2" x14ac:dyDescent="0.3">
      <c r="A21" s="1" t="s">
        <v>5</v>
      </c>
      <c r="B21" s="4">
        <v>60</v>
      </c>
    </row>
    <row r="23" spans="1:2" x14ac:dyDescent="0.3">
      <c r="A23" s="1" t="s">
        <v>6</v>
      </c>
      <c r="B23" s="5">
        <f>B21/365</f>
        <v>0.16438356164383561</v>
      </c>
    </row>
    <row r="24" spans="1:2" x14ac:dyDescent="0.3">
      <c r="A24" s="1" t="s">
        <v>7</v>
      </c>
      <c r="B24" s="5">
        <f>B18/(1+B19)^B23</f>
        <v>69.550144884037366</v>
      </c>
    </row>
    <row r="25" spans="1:2" x14ac:dyDescent="0.3">
      <c r="A25" s="1" t="s">
        <v>8</v>
      </c>
      <c r="B25" s="5">
        <f>(LN(B17/B24) + 0.5*B20^2*B23)/(B20*SQRT(B23))</f>
        <v>-0.43245431909935994</v>
      </c>
    </row>
    <row r="26" spans="1:2" x14ac:dyDescent="0.3">
      <c r="A26" s="1" t="s">
        <v>9</v>
      </c>
      <c r="B26" s="5">
        <f>B25-B20*SQRT(B23)</f>
        <v>-0.55408704721126745</v>
      </c>
    </row>
    <row r="27" spans="1:2" x14ac:dyDescent="0.3">
      <c r="A27" s="1" t="s">
        <v>10</v>
      </c>
      <c r="B27" s="5">
        <f ca="1">B17*_xlfn.NORM.S.DIST(B26,TRUE) - B24*_xlfn.NORM.S.DIST(B27,TRUE)</f>
        <v>0</v>
      </c>
    </row>
    <row r="28" spans="1:2" x14ac:dyDescent="0.3">
      <c r="A28" s="1" t="s">
        <v>11</v>
      </c>
      <c r="B28">
        <f ca="1">B28-B17+B24</f>
        <v>0</v>
      </c>
    </row>
    <row r="29" spans="1:2" x14ac:dyDescent="0.3">
      <c r="A29" s="1" t="s">
        <v>12</v>
      </c>
      <c r="B29" s="5">
        <f>_xlfn.NORM.S.DIST(B26,TRUE)</f>
        <v>0.28975963712051778</v>
      </c>
    </row>
    <row r="30" spans="1:2" x14ac:dyDescent="0.3">
      <c r="A30" s="1" t="s">
        <v>13</v>
      </c>
      <c r="B30" t="str">
        <f ca="1">B30-1</f>
        <v/>
      </c>
    </row>
    <row r="31" spans="1:2" x14ac:dyDescent="0.3">
      <c r="A31" s="1" t="s">
        <v>14</v>
      </c>
      <c r="B31" s="5">
        <f>_xlfn.NORM.S.DIST(B26,FALSE)/(B17*B20*SQRT(B23))</f>
        <v>4.2948837220446158E-2</v>
      </c>
    </row>
    <row r="32" spans="1:2" x14ac:dyDescent="0.3">
      <c r="A32" s="1" t="s">
        <v>15</v>
      </c>
      <c r="B32" s="5">
        <f>B17*_xlfn.NORM.S.DIST(B26,FALSE)*SQRT(B23)</f>
        <v>9.0868561093982034</v>
      </c>
    </row>
    <row r="33" spans="1:2" x14ac:dyDescent="0.3">
      <c r="A33" s="1" t="s">
        <v>16</v>
      </c>
      <c r="B33" s="5">
        <f ca="1">-(B17*_xlfn.NORM.S.DIST(B26,FALSE)*B20/(2*SQRT(B23))) - (B19/(1+B19)^(B23))*B18*_xlfn.NORM.S.DIST(B27,TRUE)</f>
        <v>0</v>
      </c>
    </row>
    <row r="34" spans="1:2" x14ac:dyDescent="0.3">
      <c r="A34" s="1" t="s">
        <v>17</v>
      </c>
      <c r="B34" s="5">
        <f ca="1">B18*B23*(1+B19)^(-B23)*_xlfn.NORM.S.DIST(B27,TRUE)</f>
        <v>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workbookViewId="0">
      <selection activeCell="B12" sqref="B12"/>
    </sheetView>
  </sheetViews>
  <sheetFormatPr defaultRowHeight="14.4" x14ac:dyDescent="0.3"/>
  <cols>
    <col min="1" max="1" width="47.77734375" style="1" customWidth="1"/>
    <col min="2" max="2" width="45" customWidth="1"/>
  </cols>
  <sheetData>
    <row r="1" spans="1:2" ht="36" x14ac:dyDescent="0.35">
      <c r="A1" s="2" t="s">
        <v>19</v>
      </c>
    </row>
    <row r="3" spans="1:2" x14ac:dyDescent="0.3">
      <c r="A3" s="1" t="s">
        <v>1</v>
      </c>
      <c r="B3" s="4">
        <v>277.55</v>
      </c>
    </row>
    <row r="4" spans="1:2" x14ac:dyDescent="0.3">
      <c r="A4" s="1" t="s">
        <v>2</v>
      </c>
      <c r="B4" s="4">
        <v>310</v>
      </c>
    </row>
    <row r="5" spans="1:2" x14ac:dyDescent="0.3">
      <c r="A5" s="1" t="s">
        <v>20</v>
      </c>
      <c r="B5" s="4">
        <v>3.5999999999999997E-2</v>
      </c>
    </row>
    <row r="6" spans="1:2" x14ac:dyDescent="0.3">
      <c r="A6" s="1" t="s">
        <v>4</v>
      </c>
      <c r="B6" s="4">
        <v>0.20030000000000001</v>
      </c>
    </row>
    <row r="7" spans="1:2" x14ac:dyDescent="0.3">
      <c r="A7" s="1" t="s">
        <v>5</v>
      </c>
      <c r="B7" s="4">
        <v>51</v>
      </c>
    </row>
    <row r="9" spans="1:2" x14ac:dyDescent="0.3">
      <c r="A9" s="1" t="s">
        <v>6</v>
      </c>
      <c r="B9">
        <f>B7/365</f>
        <v>0.13972602739726028</v>
      </c>
    </row>
    <row r="10" spans="1:2" x14ac:dyDescent="0.3">
      <c r="A10" s="1" t="s">
        <v>7</v>
      </c>
      <c r="B10">
        <f>B4*EXP(-B5*B9)</f>
        <v>308.44457281979379</v>
      </c>
    </row>
    <row r="11" spans="1:2" x14ac:dyDescent="0.3">
      <c r="A11" s="1" t="s">
        <v>8</v>
      </c>
      <c r="B11">
        <f>(LN(B3/B4) + (B5 + 0.5*B6^2)*B9)/(B6*SQRT(B9))</f>
        <v>-1.3721833601818922</v>
      </c>
    </row>
    <row r="12" spans="1:2" x14ac:dyDescent="0.3">
      <c r="A12" s="1" t="s">
        <v>9</v>
      </c>
      <c r="B12">
        <f>B11 - B6*SQRT(B9)</f>
        <v>-1.4470553896356244</v>
      </c>
    </row>
    <row r="13" spans="1:2" x14ac:dyDescent="0.3">
      <c r="A13" s="1" t="s">
        <v>21</v>
      </c>
      <c r="B13">
        <f>B3*_xlfn.NORM.S.DIST(B11,TRUE) - B10*_xlfn.NORM.S.DIST(B12,TRUE)</f>
        <v>0.78602387314631983</v>
      </c>
    </row>
    <row r="14" spans="1:2" x14ac:dyDescent="0.3">
      <c r="A14" s="1" t="s">
        <v>22</v>
      </c>
      <c r="B14">
        <f>B10*_xlfn.NORM.S.DIST(-B12,TRUE) - B3*_xlfn.NORM.S.DIST(-B11,TRUE)</f>
        <v>31.6805966929401</v>
      </c>
    </row>
    <row r="15" spans="1:2" x14ac:dyDescent="0.3">
      <c r="A15" s="1" t="s">
        <v>12</v>
      </c>
      <c r="B15">
        <f>_xlfn.NORM.S.DIST(B11,TRUE)</f>
        <v>8.500318206028154E-2</v>
      </c>
    </row>
    <row r="16" spans="1:2" x14ac:dyDescent="0.3">
      <c r="A16" s="1" t="s">
        <v>13</v>
      </c>
      <c r="B16">
        <f>B15-1</f>
        <v>-0.91499681793971843</v>
      </c>
    </row>
    <row r="17" spans="1:2" x14ac:dyDescent="0.3">
      <c r="A17" s="1" t="s">
        <v>14</v>
      </c>
      <c r="B17">
        <f>_xlfn.SINGLE(_xlfn.NORM.S.DIST(B11,FALSE))/(B3*B6*SQRT(B9))</f>
        <v>7.4883386092156811E-3</v>
      </c>
    </row>
    <row r="18" spans="1:2" x14ac:dyDescent="0.3">
      <c r="A18" s="1" t="s">
        <v>15</v>
      </c>
      <c r="B18">
        <f>B3*_xlfn.SINGLE(_xlfn.NORM.S.DIST(B11,FALSE))*SQRT(B9)</f>
        <v>16.144559446290405</v>
      </c>
    </row>
    <row r="19" spans="1:2" x14ac:dyDescent="0.3">
      <c r="A19" s="1" t="s">
        <v>16</v>
      </c>
      <c r="B19">
        <f>- (B3*_xlfn.SINGLE(_xlfn.NORM.S.DIST(B11,FALSE))*B6/(2*SQRT(B9))) - B5*B4*EXP(-B5*B9)*_xlfn.SINGLE(_xlfn.NORM.S.DIST(B12,TRUE))</f>
        <v>-12.39280919819987</v>
      </c>
    </row>
    <row r="20" spans="1:2" x14ac:dyDescent="0.3">
      <c r="A20" s="1" t="s">
        <v>17</v>
      </c>
      <c r="B20">
        <f>B4*B9*EXP(-B5*B9)*_xlfn.SINGLE(_xlfn.NORM.S.DIST(B12,TRUE))</f>
        <v>3.1866769169641813</v>
      </c>
    </row>
    <row r="22" spans="1:2" x14ac:dyDescent="0.3">
      <c r="A22" s="3" t="s">
        <v>23</v>
      </c>
    </row>
    <row r="23" spans="1:2" x14ac:dyDescent="0.3">
      <c r="A23" s="1" t="s">
        <v>24</v>
      </c>
      <c r="B23">
        <v>40204</v>
      </c>
    </row>
    <row r="24" spans="1:2" x14ac:dyDescent="0.3">
      <c r="A24" s="1" t="s">
        <v>25</v>
      </c>
      <c r="B24">
        <v>63013</v>
      </c>
    </row>
    <row r="25" spans="1:2" x14ac:dyDescent="0.3">
      <c r="A25" s="1" t="s">
        <v>26</v>
      </c>
      <c r="B25">
        <v>0.64</v>
      </c>
    </row>
    <row r="27" spans="1:2" x14ac:dyDescent="0.3">
      <c r="A27" s="3" t="s">
        <v>27</v>
      </c>
    </row>
    <row r="28" spans="1:2" ht="115.2" x14ac:dyDescent="0.3">
      <c r="A28" s="1" t="s">
        <v>35</v>
      </c>
    </row>
    <row r="29" spans="1:2" ht="100.8" x14ac:dyDescent="0.3">
      <c r="A29" s="1" t="s">
        <v>34</v>
      </c>
    </row>
    <row r="30" spans="1:2" ht="201.6" x14ac:dyDescent="0.3">
      <c r="A30" s="1" t="s">
        <v>33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Office</Application>
  <DocSecurity>0</DocSecurity>
  <ScaleCrop>false</ScaleCrop>
  <HeadingPairs>
    <vt:vector size="2" baseType="variant">
      <vt:variant>
        <vt:lpstr>Worksheets</vt:lpstr>
      </vt:variant>
      <vt:variant>
        <vt:i4>2</vt:i4>
      </vt:variant>
    </vt:vector>
  </HeadingPairs>
  <TitlesOfParts>
    <vt:vector size="2" baseType="lpstr">
      <vt:lpstr>BS Basic</vt:lpstr>
      <vt:lpstr>Trending Option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dcterms:created xsi:type="dcterms:W3CDTF">2025-11-28T16:05:17Z</dcterms:created>
  <dcterms:modified xsi:type="dcterms:W3CDTF">2025-11-30T01:36:52Z</dcterms:modified>
</cp:coreProperties>
</file>