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Options and Futures/"/>
    </mc:Choice>
  </mc:AlternateContent>
  <xr:revisionPtr revIDLastSave="9" documentId="8_{6CDBA20F-D085-4883-84AC-38305D0ED69F}" xr6:coauthVersionLast="47" xr6:coauthVersionMax="47" xr10:uidLastSave="{379E65A0-8C0B-4956-9086-B69498E1A029}"/>
  <bookViews>
    <workbookView xWindow="-96" yWindow="0" windowWidth="11712" windowHeight="13776" firstSheet="2" activeTab="3" xr2:uid="{00000000-000D-0000-FFFF-FFFF00000000}"/>
  </bookViews>
  <sheets>
    <sheet name="Inputs" sheetId="1" r:id="rId1"/>
    <sheet name="Stock Option Tree" sheetId="2" r:id="rId2"/>
    <sheet name="Replicating Portfolio" sheetId="3" r:id="rId3"/>
    <sheet name="Black Schol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19" i="4"/>
  <c r="B2" i="4" s="1"/>
  <c r="B17" i="4"/>
  <c r="B16" i="4"/>
  <c r="A3" i="3"/>
  <c r="A4" i="3" s="1"/>
  <c r="A5" i="3" s="1"/>
  <c r="A2" i="3"/>
  <c r="N1" i="3"/>
  <c r="O1" i="3" s="1"/>
  <c r="P1" i="3" s="1"/>
  <c r="Q1" i="3" s="1"/>
  <c r="H1" i="3"/>
  <c r="I1" i="3" s="1"/>
  <c r="J1" i="3" s="1"/>
  <c r="K1" i="3" s="1"/>
  <c r="B1" i="3"/>
  <c r="C1" i="3" s="1"/>
  <c r="D1" i="3" s="1"/>
  <c r="E1" i="3" s="1"/>
  <c r="C3" i="2"/>
  <c r="B3" i="2"/>
  <c r="B4" i="2" s="1"/>
  <c r="B5" i="2" s="1"/>
  <c r="B6" i="2" s="1"/>
  <c r="B7" i="2" s="1"/>
  <c r="C2" i="2"/>
  <c r="I2" i="2" s="1"/>
  <c r="B13" i="1"/>
  <c r="B14" i="1" s="1"/>
  <c r="B12" i="1"/>
  <c r="B11" i="1"/>
  <c r="B3" i="4" l="1"/>
  <c r="B20" i="4"/>
  <c r="B16" i="1"/>
  <c r="B15" i="1"/>
  <c r="D2" i="2"/>
  <c r="B5" i="4" l="1"/>
  <c r="B26" i="4" s="1"/>
  <c r="B27" i="4" s="1"/>
  <c r="B22" i="4"/>
  <c r="B23" i="4" s="1"/>
  <c r="B21" i="4"/>
  <c r="B24" i="4" s="1"/>
  <c r="J2" i="2"/>
  <c r="E2" i="2"/>
  <c r="B17" i="1"/>
  <c r="D4" i="2"/>
  <c r="E5" i="2" s="1"/>
  <c r="F6" i="2" s="1"/>
  <c r="G7" i="2" s="1"/>
  <c r="M7" i="2" s="1"/>
  <c r="D3" i="2" l="1"/>
  <c r="B18" i="1"/>
  <c r="K2" i="2"/>
  <c r="F2" i="2"/>
  <c r="E3" i="2" l="1"/>
  <c r="E4" i="2"/>
  <c r="F5" i="2" s="1"/>
  <c r="G6" i="2" s="1"/>
  <c r="M6" i="2" s="1"/>
  <c r="L2" i="2"/>
  <c r="G2" i="2"/>
  <c r="M2" i="2" s="1"/>
  <c r="E5" i="3" l="1"/>
  <c r="K5" i="3"/>
  <c r="L6" i="2"/>
  <c r="F4" i="2"/>
  <c r="G5" i="2" s="1"/>
  <c r="M5" i="2" s="1"/>
  <c r="F3" i="2"/>
  <c r="Q5" i="3" l="1"/>
  <c r="G4" i="2"/>
  <c r="M4" i="2" s="1"/>
  <c r="G3" i="2"/>
  <c r="M3" i="2" s="1"/>
  <c r="L5" i="2"/>
  <c r="K4" i="3"/>
  <c r="E4" i="3"/>
  <c r="Q4" i="3" l="1"/>
  <c r="D4" i="3"/>
  <c r="E2" i="3"/>
  <c r="K2" i="3"/>
  <c r="L3" i="2"/>
  <c r="L4" i="2"/>
  <c r="K3" i="3"/>
  <c r="K5" i="2"/>
  <c r="J4" i="3"/>
  <c r="E3" i="3"/>
  <c r="Q3" i="3" s="1"/>
  <c r="D2" i="3" l="1"/>
  <c r="J2" i="3"/>
  <c r="K3" i="2"/>
  <c r="P4" i="3"/>
  <c r="K4" i="2"/>
  <c r="C3" i="3" s="1"/>
  <c r="J3" i="3"/>
  <c r="Q2" i="3"/>
  <c r="D3" i="3"/>
  <c r="P3" i="3" s="1"/>
  <c r="I3" i="3" l="1"/>
  <c r="O3" i="3" s="1"/>
  <c r="P2" i="3"/>
  <c r="J4" i="2"/>
  <c r="C2" i="3"/>
  <c r="I2" i="3"/>
  <c r="J3" i="2"/>
  <c r="B2" i="3" l="1"/>
  <c r="O2" i="3"/>
  <c r="I3" i="2"/>
  <c r="H2" i="3"/>
  <c r="N2" i="3" s="1"/>
  <c r="B28" i="4" l="1"/>
  <c r="B29" i="4" s="1"/>
</calcChain>
</file>

<file path=xl/sharedStrings.xml><?xml version="1.0" encoding="utf-8"?>
<sst xmlns="http://schemas.openxmlformats.org/spreadsheetml/2006/main" count="49" uniqueCount="36">
  <si>
    <t>Parameter</t>
  </si>
  <si>
    <t>Value</t>
  </si>
  <si>
    <t>S0</t>
  </si>
  <si>
    <t>K</t>
  </si>
  <si>
    <t>i</t>
  </si>
  <si>
    <t>sigma</t>
  </si>
  <si>
    <t>N</t>
  </si>
  <si>
    <t>tau_days</t>
  </si>
  <si>
    <t>days_in_year</t>
  </si>
  <si>
    <t>one</t>
  </si>
  <si>
    <t>two</t>
  </si>
  <si>
    <t>zero</t>
  </si>
  <si>
    <t>half</t>
  </si>
  <si>
    <t>tau_year</t>
  </si>
  <si>
    <t>h</t>
  </si>
  <si>
    <t>r_factor</t>
  </si>
  <si>
    <t>u</t>
  </si>
  <si>
    <t>d</t>
  </si>
  <si>
    <t>pi</t>
  </si>
  <si>
    <t>j/index</t>
  </si>
  <si>
    <t>Description</t>
  </si>
  <si>
    <t>Formula/Value</t>
  </si>
  <si>
    <t>r_year_factor</t>
  </si>
  <si>
    <t>d1</t>
  </si>
  <si>
    <t>d2</t>
  </si>
  <si>
    <t>European Call</t>
  </si>
  <si>
    <t>European Put via parity</t>
  </si>
  <si>
    <t>American Put (Binomial)</t>
  </si>
  <si>
    <t>Difference (Euro - American)</t>
  </si>
  <si>
    <t>Risk-free interest rate i (annual)</t>
  </si>
  <si>
    <t>Time to expiration (Tau days)</t>
  </si>
  <si>
    <t>Time to expiration (tau, years)</t>
  </si>
  <si>
    <t>R-Hat</t>
  </si>
  <si>
    <t>Present value of strike PV(K)</t>
  </si>
  <si>
    <t>STOCK B TREE</t>
  </si>
  <si>
    <t>PUT B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</si>
</sst>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164" fontId="0" fillId="0" borderId="6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B11" sqref="B11"/>
    </sheetView>
  </sheetViews>
  <sheetFormatPr defaultRowHeight="14.4" x14ac:dyDescent="0.3"/>
  <cols>
    <col min="1" max="1" width="11.6640625" bestFit="1" customWidth="1"/>
    <col min="2" max="2" width="12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t="s">
        <v>2</v>
      </c>
      <c r="B2">
        <v>65.5</v>
      </c>
    </row>
    <row r="3" spans="1:2" x14ac:dyDescent="0.3">
      <c r="A3" t="s">
        <v>3</v>
      </c>
      <c r="B3">
        <v>70</v>
      </c>
    </row>
    <row r="4" spans="1:2" x14ac:dyDescent="0.3">
      <c r="A4" t="s">
        <v>4</v>
      </c>
      <c r="B4">
        <v>0.04</v>
      </c>
    </row>
    <row r="5" spans="1:2" x14ac:dyDescent="0.3">
      <c r="A5" t="s">
        <v>5</v>
      </c>
      <c r="B5">
        <v>0.3</v>
      </c>
    </row>
    <row r="6" spans="1:2" x14ac:dyDescent="0.3">
      <c r="A6" t="s">
        <v>6</v>
      </c>
      <c r="B6">
        <v>4</v>
      </c>
    </row>
    <row r="7" spans="1:2" x14ac:dyDescent="0.3">
      <c r="A7" t="s">
        <v>7</v>
      </c>
      <c r="B7">
        <v>60</v>
      </c>
    </row>
    <row r="8" spans="1:2" x14ac:dyDescent="0.3">
      <c r="A8" t="s">
        <v>8</v>
      </c>
      <c r="B8">
        <v>365</v>
      </c>
    </row>
    <row r="9" spans="1:2" x14ac:dyDescent="0.3">
      <c r="A9" t="s">
        <v>9</v>
      </c>
      <c r="B9">
        <v>1</v>
      </c>
    </row>
    <row r="10" spans="1:2" x14ac:dyDescent="0.3">
      <c r="A10" t="s">
        <v>10</v>
      </c>
      <c r="B10">
        <v>2</v>
      </c>
    </row>
    <row r="11" spans="1:2" x14ac:dyDescent="0.3">
      <c r="A11" t="s">
        <v>11</v>
      </c>
      <c r="B11">
        <f>B9-B9</f>
        <v>0</v>
      </c>
    </row>
    <row r="12" spans="1:2" x14ac:dyDescent="0.3">
      <c r="A12" t="s">
        <v>12</v>
      </c>
      <c r="B12">
        <f>B9/B10</f>
        <v>0.5</v>
      </c>
    </row>
    <row r="13" spans="1:2" x14ac:dyDescent="0.3">
      <c r="A13" t="s">
        <v>13</v>
      </c>
      <c r="B13">
        <f>B7/B8</f>
        <v>0.16438356164383561</v>
      </c>
    </row>
    <row r="14" spans="1:2" x14ac:dyDescent="0.3">
      <c r="A14" t="s">
        <v>14</v>
      </c>
      <c r="B14">
        <f>B13/B6</f>
        <v>4.1095890410958902E-2</v>
      </c>
    </row>
    <row r="15" spans="1:2" x14ac:dyDescent="0.3">
      <c r="A15" t="s">
        <v>15</v>
      </c>
      <c r="B15" s="1">
        <f>POWER(B9+B4,B14)</f>
        <v>1.0016131097937107</v>
      </c>
    </row>
    <row r="16" spans="1:2" x14ac:dyDescent="0.3">
      <c r="A16" t="s">
        <v>16</v>
      </c>
      <c r="B16" s="1">
        <f>EXP(B5*SQRT(B14))</f>
        <v>1.0627037456621893</v>
      </c>
    </row>
    <row r="17" spans="1:2" x14ac:dyDescent="0.3">
      <c r="A17" t="s">
        <v>17</v>
      </c>
      <c r="B17" s="1">
        <f>B9/B16</f>
        <v>0.94099602460409371</v>
      </c>
    </row>
    <row r="18" spans="1:2" x14ac:dyDescent="0.3">
      <c r="A18" t="s">
        <v>18</v>
      </c>
      <c r="B18" s="1">
        <f>(B15-B17)/(B16-B17)</f>
        <v>0.49805455777684132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7"/>
  <sheetViews>
    <sheetView workbookViewId="0">
      <selection activeCell="I3" sqref="I3"/>
    </sheetView>
  </sheetViews>
  <sheetFormatPr defaultRowHeight="14.4" x14ac:dyDescent="0.3"/>
  <cols>
    <col min="9" max="9" width="10.5546875" bestFit="1" customWidth="1"/>
  </cols>
  <sheetData>
    <row r="1" spans="2:13" x14ac:dyDescent="0.3">
      <c r="B1" s="13" t="s">
        <v>34</v>
      </c>
      <c r="I1" s="13" t="s">
        <v>35</v>
      </c>
    </row>
    <row r="2" spans="2:13" x14ac:dyDescent="0.3">
      <c r="C2">
        <f>Inputs!B9-Inputs!B9</f>
        <v>0</v>
      </c>
      <c r="D2">
        <f>C2+Inputs!B9</f>
        <v>1</v>
      </c>
      <c r="E2">
        <f>D2+Inputs!B9</f>
        <v>2</v>
      </c>
      <c r="F2">
        <f>E2+Inputs!B9</f>
        <v>3</v>
      </c>
      <c r="G2">
        <f>F2+Inputs!B9</f>
        <v>4</v>
      </c>
      <c r="I2">
        <f>'Stock Option Tree'!C2</f>
        <v>0</v>
      </c>
      <c r="J2">
        <f>'Stock Option Tree'!D2</f>
        <v>1</v>
      </c>
      <c r="K2">
        <f>'Stock Option Tree'!E2</f>
        <v>2</v>
      </c>
      <c r="L2">
        <f>'Stock Option Tree'!F2</f>
        <v>3</v>
      </c>
      <c r="M2">
        <f>'Stock Option Tree'!G2</f>
        <v>4</v>
      </c>
    </row>
    <row r="3" spans="2:13" x14ac:dyDescent="0.3">
      <c r="B3">
        <f>Inputs!B9-Inputs!B9</f>
        <v>0</v>
      </c>
      <c r="C3">
        <f>Inputs!B2</f>
        <v>65.5</v>
      </c>
      <c r="D3">
        <f>C3*Inputs!B17</f>
        <v>61.635239611568139</v>
      </c>
      <c r="E3">
        <f>D3*Inputs!B17</f>
        <v>57.99851545000638</v>
      </c>
      <c r="F3">
        <f>E3*Inputs!B17</f>
        <v>54.576372471395111</v>
      </c>
      <c r="G3">
        <f>F3*Inputs!B17</f>
        <v>51.356149532895095</v>
      </c>
      <c r="I3" s="1">
        <f>MAX(((Inputs!B18*'Stock Option Tree'!J4) + ((Inputs!B9-Inputs!B18)*'Stock Option Tree'!J3))/Inputs!B15,Inputs!B3-'Stock Option Tree'!C3)</f>
        <v>5.9415036391294587</v>
      </c>
      <c r="J3" s="1">
        <f>MAX(((Inputs!B18*'Stock Option Tree'!K4) + ((Inputs!B9-Inputs!B18)*'Stock Option Tree'!K3))/Inputs!B15,Inputs!B3-'Stock Option Tree'!D3)</f>
        <v>8.6564169213402771</v>
      </c>
      <c r="K3" s="1">
        <f>MAX(((Inputs!B18*'Stock Option Tree'!L4) + ((Inputs!B9-Inputs!B18)*'Stock Option Tree'!L3))/Inputs!B15,Inputs!B3-'Stock Option Tree'!E3)</f>
        <v>12.00148454999362</v>
      </c>
      <c r="L3" s="1">
        <f>MAX(((Inputs!B18*'Stock Option Tree'!M4) + ((Inputs!B9-Inputs!B18)*'Stock Option Tree'!M3))/Inputs!B15,Inputs!B3-'Stock Option Tree'!F3)</f>
        <v>15.423627528604889</v>
      </c>
      <c r="M3">
        <f>MAX(Inputs!B3-G3,Inputs!B11)</f>
        <v>18.643850467104905</v>
      </c>
    </row>
    <row r="4" spans="2:13" x14ac:dyDescent="0.3">
      <c r="B4">
        <f>B3+Inputs!B9</f>
        <v>1</v>
      </c>
      <c r="D4">
        <f>C3*Inputs!B16</f>
        <v>69.6070953408734</v>
      </c>
      <c r="E4">
        <f>D3*Inputs!B16</f>
        <v>65.5</v>
      </c>
      <c r="F4">
        <f>E3*Inputs!B16</f>
        <v>61.635239611568139</v>
      </c>
      <c r="G4">
        <f>F3*Inputs!B16</f>
        <v>57.99851545000638</v>
      </c>
      <c r="J4" s="1">
        <f>MAX(((Inputs!B18*'Stock Option Tree'!K5) + ((Inputs!B9-Inputs!B18)*'Stock Option Tree'!K4))/Inputs!B15,Inputs!B3-'Stock Option Tree'!D4)</f>
        <v>3.2246244755951623</v>
      </c>
      <c r="K4" s="1">
        <f>MAX(((Inputs!B18*'Stock Option Tree'!L5) + ((Inputs!B9-Inputs!B18)*'Stock Option Tree'!L4))/Inputs!B15,Inputs!B3-'Stock Option Tree'!E4)</f>
        <v>5.3132536609759917</v>
      </c>
      <c r="L4" s="1">
        <f>MAX(((Inputs!B18*'Stock Option Tree'!M5) + ((Inputs!B9-Inputs!B18)*'Stock Option Tree'!M4))/Inputs!B15,Inputs!B3-'Stock Option Tree'!F4)</f>
        <v>8.3647603884318613</v>
      </c>
      <c r="M4">
        <f>MAX(Inputs!B3-G4,Inputs!B11)</f>
        <v>12.00148454999362</v>
      </c>
    </row>
    <row r="5" spans="2:13" x14ac:dyDescent="0.3">
      <c r="B5">
        <f>B4+Inputs!B9</f>
        <v>2</v>
      </c>
      <c r="E5">
        <f>D4*Inputs!B16</f>
        <v>73.971720943411285</v>
      </c>
      <c r="F5">
        <f>E4*Inputs!B16</f>
        <v>69.6070953408734</v>
      </c>
      <c r="G5">
        <f>F4*Inputs!B16</f>
        <v>65.5</v>
      </c>
      <c r="K5" s="1">
        <f>MAX(((Inputs!B18*'Stock Option Tree'!L6) + ((Inputs!B9-Inputs!B18)*'Stock Option Tree'!L5))/Inputs!B15,Inputs!B3-'Stock Option Tree'!E5)</f>
        <v>1.1301225571106412</v>
      </c>
      <c r="L5" s="1">
        <f>MAX(((Inputs!B18*'Stock Option Tree'!M6) + ((Inputs!B9-Inputs!B18)*'Stock Option Tree'!M5))/Inputs!B15,Inputs!B3-'Stock Option Tree'!F5)</f>
        <v>2.2551167391064006</v>
      </c>
      <c r="M5">
        <f>MAX(Inputs!B3-G5,Inputs!B11)</f>
        <v>4.5</v>
      </c>
    </row>
    <row r="6" spans="2:13" x14ac:dyDescent="0.3">
      <c r="B6">
        <f>B5+Inputs!B9</f>
        <v>3</v>
      </c>
      <c r="F6">
        <f>E5*Inputs!B16</f>
        <v>78.61002491964139</v>
      </c>
      <c r="G6">
        <f>F5*Inputs!B16</f>
        <v>73.971720943411285</v>
      </c>
      <c r="L6" s="1">
        <f>MAX(((Inputs!B18*'Stock Option Tree'!M7) + ((Inputs!B9-Inputs!B18)*'Stock Option Tree'!M6))/Inputs!B15,Inputs!B3-'Stock Option Tree'!F6)</f>
        <v>0</v>
      </c>
      <c r="M6">
        <f>MAX(Inputs!B3-G6,Inputs!B11)</f>
        <v>0</v>
      </c>
    </row>
    <row r="7" spans="2:13" x14ac:dyDescent="0.3">
      <c r="B7">
        <f>B6+Inputs!B9</f>
        <v>4</v>
      </c>
      <c r="G7">
        <f>F6*Inputs!B16</f>
        <v>83.539167928700948</v>
      </c>
      <c r="M7">
        <f>MAX(Inputs!B3-G7,Inputs!B11)</f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workbookViewId="0">
      <selection activeCell="E6" sqref="E6"/>
    </sheetView>
  </sheetViews>
  <sheetFormatPr defaultRowHeight="14.4" x14ac:dyDescent="0.3"/>
  <sheetData>
    <row r="1" spans="1:17" x14ac:dyDescent="0.3">
      <c r="A1" t="s">
        <v>19</v>
      </c>
      <c r="B1">
        <f>Inputs!B9-Inputs!B9</f>
        <v>0</v>
      </c>
      <c r="C1">
        <f>B1+Inputs!B9</f>
        <v>1</v>
      </c>
      <c r="D1">
        <f>C1+Inputs!B9</f>
        <v>2</v>
      </c>
      <c r="E1">
        <f>D1+Inputs!B9</f>
        <v>3</v>
      </c>
      <c r="H1">
        <f>Inputs!B9-Inputs!B9</f>
        <v>0</v>
      </c>
      <c r="I1">
        <f>H1+Inputs!B9</f>
        <v>1</v>
      </c>
      <c r="J1">
        <f>I1+Inputs!B9</f>
        <v>2</v>
      </c>
      <c r="K1">
        <f>J1+Inputs!B9</f>
        <v>3</v>
      </c>
      <c r="N1">
        <f>Inputs!B9-Inputs!B9</f>
        <v>0</v>
      </c>
      <c r="O1">
        <f>N1+Inputs!B9</f>
        <v>1</v>
      </c>
      <c r="P1">
        <f>O1+Inputs!B9</f>
        <v>2</v>
      </c>
      <c r="Q1">
        <f>P1+Inputs!B9</f>
        <v>3</v>
      </c>
    </row>
    <row r="2" spans="1:17" x14ac:dyDescent="0.3">
      <c r="A2">
        <f>Inputs!B9-Inputs!B9</f>
        <v>0</v>
      </c>
      <c r="B2" s="1">
        <f>('Stock Option Tree'!J4-'Stock Option Tree'!J3)/('Stock Option Tree'!C3*(Inputs!B16-Inputs!B17))</f>
        <v>-0.68137114245273611</v>
      </c>
      <c r="C2" s="1">
        <f>('Stock Option Tree'!K4-'Stock Option Tree'!K3)/('Stock Option Tree'!D3*(Inputs!B16-Inputs!B17))</f>
        <v>-0.89158763767944016</v>
      </c>
      <c r="D2" s="1">
        <f>('Stock Option Tree'!L4-'Stock Option Tree'!L3)/('Stock Option Tree'!E3*(Inputs!B16-Inputs!B17))</f>
        <v>-1.0000000000000007</v>
      </c>
      <c r="E2" s="1">
        <f>('Stock Option Tree'!M4-'Stock Option Tree'!M3)/('Stock Option Tree'!F3*(Inputs!B16-Inputs!B17))</f>
        <v>-1.0000000000000002</v>
      </c>
      <c r="H2" s="1">
        <f>(Inputs!B17*'Stock Option Tree'!J4 - Inputs!B16*'Stock Option Tree'!J3)/(Inputs!B15*(Inputs!B16-Inputs!B17))</f>
        <v>-50.571313469783668</v>
      </c>
      <c r="I2" s="1">
        <f>(Inputs!B17*'Stock Option Tree'!K4 - Inputs!B16*'Stock Option Tree'!K3)/(Inputs!B15*(Inputs!B16-Inputs!B17))</f>
        <v>-63.609634604424571</v>
      </c>
      <c r="J2" s="1">
        <f>(Inputs!B17*'Stock Option Tree'!L4 - Inputs!B16*'Stock Option Tree'!L3)/(Inputs!B15*(Inputs!B16-Inputs!B17))</f>
        <v>-69.887264169712225</v>
      </c>
      <c r="K2" s="1">
        <f>(Inputs!B17*'Stock Option Tree'!M4 - Inputs!B16*'Stock Option Tree'!M3)/(Inputs!B15*(Inputs!B16-Inputs!B17))</f>
        <v>-69.887264169712211</v>
      </c>
      <c r="N2" s="1">
        <f>B2*'Stock Option Tree'!C3-H2</f>
        <v>5.9415036391294507</v>
      </c>
      <c r="O2" s="1">
        <f>C2*'Stock Option Tree'!D3-I2</f>
        <v>8.6564169213402806</v>
      </c>
      <c r="P2" s="1">
        <f>D2*'Stock Option Tree'!E3-J2</f>
        <v>11.888748719705809</v>
      </c>
      <c r="Q2" s="1">
        <f>E2*'Stock Option Tree'!F3-K2</f>
        <v>15.310891698317086</v>
      </c>
    </row>
    <row r="3" spans="1:17" x14ac:dyDescent="0.3">
      <c r="A3">
        <f>A2+Inputs!B9</f>
        <v>1</v>
      </c>
      <c r="C3" s="1">
        <f>('Stock Option Tree'!K5-'Stock Option Tree'!K4)/('Stock Option Tree'!D4*(Inputs!B16-Inputs!B17))</f>
        <v>-0.49377583749600473</v>
      </c>
      <c r="D3" s="1">
        <f>('Stock Option Tree'!L5-'Stock Option Tree'!L4)/('Stock Option Tree'!E4*(Inputs!B16-Inputs!B17))</f>
        <v>-0.76640168321986313</v>
      </c>
      <c r="E3" s="1">
        <f>('Stock Option Tree'!M5-'Stock Option Tree'!M4)/('Stock Option Tree'!F4*(Inputs!B16-Inputs!B17))</f>
        <v>-1.0000000000000002</v>
      </c>
      <c r="I3" s="1">
        <f>(Inputs!B17*'Stock Option Tree'!K5 - Inputs!B16*'Stock Option Tree'!K4)/(Inputs!B15*(Inputs!B16-Inputs!B17))</f>
        <v>-37.594926273199185</v>
      </c>
      <c r="J3" s="1">
        <f>(Inputs!B17*'Stock Option Tree'!L5 - Inputs!B16*'Stock Option Tree'!L4)/(Inputs!B15*(Inputs!B16-Inputs!B17))</f>
        <v>-55.512563911877031</v>
      </c>
      <c r="K3" s="1">
        <f>(Inputs!B17*'Stock Option Tree'!M5 - Inputs!B16*'Stock Option Tree'!M4)/(Inputs!B15*(Inputs!B16-Inputs!B17))</f>
        <v>-69.887264169712196</v>
      </c>
      <c r="O3" s="1">
        <f>C3*'Stock Option Tree'!D4-I3</f>
        <v>3.2246244755951707</v>
      </c>
      <c r="P3" s="1">
        <f>D3*'Stock Option Tree'!E4-J3</f>
        <v>5.3132536609759953</v>
      </c>
      <c r="Q3" s="1">
        <f>E3*'Stock Option Tree'!F4-K3</f>
        <v>8.2520245581440435</v>
      </c>
    </row>
    <row r="4" spans="1:17" x14ac:dyDescent="0.3">
      <c r="A4">
        <f>A3+Inputs!B9</f>
        <v>2</v>
      </c>
      <c r="D4" s="1">
        <f>('Stock Option Tree'!L6-'Stock Option Tree'!L5)/('Stock Option Tree'!E5*(Inputs!B16-Inputs!B17))</f>
        <v>-0.25048699085959131</v>
      </c>
      <c r="E4" s="1">
        <f>('Stock Option Tree'!M6-'Stock Option Tree'!M5)/('Stock Option Tree'!F5*(Inputs!B16-Inputs!B17))</f>
        <v>-0.53117896942766829</v>
      </c>
      <c r="J4" s="1">
        <f>(Inputs!B17*'Stock Option Tree'!L6 - Inputs!B16*'Stock Option Tree'!L5)/(Inputs!B15*(Inputs!B16-Inputs!B17))</f>
        <v>-19.65907634493114</v>
      </c>
      <c r="K4" s="1">
        <f>(Inputs!B17*'Stock Option Tree'!M6 - Inputs!B16*'Stock Option Tree'!M5)/(Inputs!B15*(Inputs!B16-Inputs!B17))</f>
        <v>-39.228941907124991</v>
      </c>
      <c r="P4" s="1">
        <f>D4*'Stock Option Tree'!E5-J4</f>
        <v>1.1301225571106386</v>
      </c>
      <c r="Q4" s="1">
        <f>E4*'Stock Option Tree'!F5-K4</f>
        <v>2.2551167391064055</v>
      </c>
    </row>
    <row r="5" spans="1:17" x14ac:dyDescent="0.3">
      <c r="A5">
        <f>A4+Inputs!B9</f>
        <v>3</v>
      </c>
      <c r="E5" s="1">
        <f>('Stock Option Tree'!M7-'Stock Option Tree'!M6)/('Stock Option Tree'!F6*(Inputs!B16-Inputs!B17))</f>
        <v>0</v>
      </c>
      <c r="K5" s="1">
        <f>(Inputs!B17*'Stock Option Tree'!M7 - Inputs!B16*'Stock Option Tree'!M6)/(Inputs!B15*(Inputs!B16-Inputs!B17))</f>
        <v>0</v>
      </c>
      <c r="Q5" s="1">
        <f>E5*'Stock Option Tree'!F6-K5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tabSelected="1" workbookViewId="0">
      <selection activeCell="B4" sqref="B4"/>
    </sheetView>
  </sheetViews>
  <sheetFormatPr defaultRowHeight="14.4" x14ac:dyDescent="0.3"/>
  <cols>
    <col min="1" max="1" width="27" bestFit="1" customWidth="1"/>
    <col min="2" max="2" width="13.109375" bestFit="1" customWidth="1"/>
  </cols>
  <sheetData>
    <row r="1" spans="1:2" ht="15" thickBot="1" x14ac:dyDescent="0.35">
      <c r="A1" s="3" t="s">
        <v>20</v>
      </c>
      <c r="B1" s="4" t="s">
        <v>21</v>
      </c>
    </row>
    <row r="2" spans="1:2" x14ac:dyDescent="0.3">
      <c r="A2" s="10" t="s">
        <v>22</v>
      </c>
      <c r="B2" s="11">
        <f>(1+B8)^B19</f>
        <v>1.0064680687108947</v>
      </c>
    </row>
    <row r="3" spans="1:2" x14ac:dyDescent="0.3">
      <c r="A3" s="5" t="s">
        <v>33</v>
      </c>
      <c r="B3" s="6">
        <f>B7/B2</f>
        <v>69.550144884037366</v>
      </c>
    </row>
    <row r="4" spans="1:2" x14ac:dyDescent="0.3">
      <c r="A4" s="5" t="s">
        <v>23</v>
      </c>
      <c r="B4" s="6">
        <f>(LN(B6/B3)+B17*POWER(B9,B15)*B19)/(B9*SQRT(B19))</f>
        <v>-0.43245431909935994</v>
      </c>
    </row>
    <row r="5" spans="1:2" x14ac:dyDescent="0.3">
      <c r="A5" s="5" t="s">
        <v>24</v>
      </c>
      <c r="B5" s="6">
        <f>B4-B9*SQRT(B19)</f>
        <v>-0.55408704721126745</v>
      </c>
    </row>
    <row r="6" spans="1:2" x14ac:dyDescent="0.3">
      <c r="A6" s="5" t="s">
        <v>2</v>
      </c>
      <c r="B6" s="6">
        <v>65.5</v>
      </c>
    </row>
    <row r="7" spans="1:2" x14ac:dyDescent="0.3">
      <c r="A7" s="5" t="s">
        <v>3</v>
      </c>
      <c r="B7" s="6">
        <v>70</v>
      </c>
    </row>
    <row r="8" spans="1:2" x14ac:dyDescent="0.3">
      <c r="A8" s="5" t="s">
        <v>29</v>
      </c>
      <c r="B8" s="6">
        <v>0.04</v>
      </c>
    </row>
    <row r="9" spans="1:2" x14ac:dyDescent="0.3">
      <c r="A9" s="5" t="s">
        <v>5</v>
      </c>
      <c r="B9" s="6">
        <v>0.3</v>
      </c>
    </row>
    <row r="10" spans="1:2" x14ac:dyDescent="0.3">
      <c r="A10" s="5" t="s">
        <v>6</v>
      </c>
      <c r="B10" s="6">
        <v>4</v>
      </c>
    </row>
    <row r="11" spans="1:2" x14ac:dyDescent="0.3">
      <c r="A11" s="5" t="s">
        <v>30</v>
      </c>
      <c r="B11" s="6">
        <v>60</v>
      </c>
    </row>
    <row r="12" spans="1:2" ht="15" thickBot="1" x14ac:dyDescent="0.35">
      <c r="A12" s="8" t="s">
        <v>8</v>
      </c>
      <c r="B12" s="9">
        <v>365</v>
      </c>
    </row>
    <row r="13" spans="1:2" ht="15" thickBot="1" x14ac:dyDescent="0.35">
      <c r="A13" s="5"/>
      <c r="B13" s="6"/>
    </row>
    <row r="14" spans="1:2" x14ac:dyDescent="0.3">
      <c r="A14" s="10" t="s">
        <v>9</v>
      </c>
      <c r="B14" s="11">
        <v>1</v>
      </c>
    </row>
    <row r="15" spans="1:2" x14ac:dyDescent="0.3">
      <c r="A15" s="5" t="s">
        <v>10</v>
      </c>
      <c r="B15" s="6">
        <v>2</v>
      </c>
    </row>
    <row r="16" spans="1:2" x14ac:dyDescent="0.3">
      <c r="A16" s="5" t="s">
        <v>11</v>
      </c>
      <c r="B16" s="6">
        <f>B14-B14</f>
        <v>0</v>
      </c>
    </row>
    <row r="17" spans="1:2" ht="15" thickBot="1" x14ac:dyDescent="0.35">
      <c r="A17" s="8" t="s">
        <v>12</v>
      </c>
      <c r="B17" s="9">
        <f>B14/B15</f>
        <v>0.5</v>
      </c>
    </row>
    <row r="18" spans="1:2" ht="15" thickBot="1" x14ac:dyDescent="0.35">
      <c r="A18" s="5"/>
      <c r="B18" s="6"/>
    </row>
    <row r="19" spans="1:2" x14ac:dyDescent="0.3">
      <c r="A19" s="10" t="s">
        <v>31</v>
      </c>
      <c r="B19" s="11">
        <f>B11/B12</f>
        <v>0.16438356164383561</v>
      </c>
    </row>
    <row r="20" spans="1:2" x14ac:dyDescent="0.3">
      <c r="A20" s="5" t="s">
        <v>14</v>
      </c>
      <c r="B20" s="6">
        <f>B19/B10</f>
        <v>4.1095890410958902E-2</v>
      </c>
    </row>
    <row r="21" spans="1:2" x14ac:dyDescent="0.3">
      <c r="A21" s="5" t="s">
        <v>32</v>
      </c>
      <c r="B21" s="7">
        <f>(1+B8)^B20</f>
        <v>1.0016131097937107</v>
      </c>
    </row>
    <row r="22" spans="1:2" x14ac:dyDescent="0.3">
      <c r="A22" s="5" t="s">
        <v>16</v>
      </c>
      <c r="B22" s="7">
        <f>EXP(B9*SQRT(B20))</f>
        <v>1.0627037456621893</v>
      </c>
    </row>
    <row r="23" spans="1:2" x14ac:dyDescent="0.3">
      <c r="A23" s="5" t="s">
        <v>17</v>
      </c>
      <c r="B23" s="7">
        <f>B14/B22</f>
        <v>0.94099602460409371</v>
      </c>
    </row>
    <row r="24" spans="1:2" ht="15" thickBot="1" x14ac:dyDescent="0.35">
      <c r="A24" s="8" t="s">
        <v>18</v>
      </c>
      <c r="B24" s="12">
        <f>(B21-B23)/(B22-B23)</f>
        <v>0.49805455777684132</v>
      </c>
    </row>
    <row r="25" spans="1:2" ht="15" thickBot="1" x14ac:dyDescent="0.35">
      <c r="A25" s="5"/>
      <c r="B25" s="6"/>
    </row>
    <row r="26" spans="1:2" x14ac:dyDescent="0.3">
      <c r="A26" s="10" t="s">
        <v>25</v>
      </c>
      <c r="B26" s="11">
        <f>B6*_xlfn.NORM.S.DIST(B4,TRUE)-B3*_xlfn.NORM.S.DIST(B5,TRUE)</f>
        <v>1.6393935718444723</v>
      </c>
    </row>
    <row r="27" spans="1:2" x14ac:dyDescent="0.3">
      <c r="A27" s="5" t="s">
        <v>26</v>
      </c>
      <c r="B27" s="6">
        <f>B26-B6+B3</f>
        <v>5.6895384558818378</v>
      </c>
    </row>
    <row r="28" spans="1:2" x14ac:dyDescent="0.3">
      <c r="A28" s="5" t="s">
        <v>27</v>
      </c>
      <c r="B28" s="6">
        <f>'Stock Option Tree'!I3</f>
        <v>5.9415036391294587</v>
      </c>
    </row>
    <row r="29" spans="1:2" ht="15" thickBot="1" x14ac:dyDescent="0.35">
      <c r="A29" s="8" t="s">
        <v>28</v>
      </c>
      <c r="B29" s="9">
        <f>B28-B27</f>
        <v>0.25196518324762085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Inputs</vt:lpstr>
      <vt:lpstr>Stock Option Tree</vt:lpstr>
      <vt:lpstr>Replicating Portfolio</vt:lpstr>
      <vt:lpstr>Black Scholes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2025-11-19T16:30:34Z</dcterms:created>
  <dcterms:modified xsi:type="dcterms:W3CDTF">2025-12-06T23:30:13Z</dcterms:modified>
</cp:coreProperties>
</file>