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8fee9006121b51b1/Desktop/Emory Fin Markets/"/>
    </mc:Choice>
  </mc:AlternateContent>
  <xr:revisionPtr revIDLastSave="92" documentId="8_{8DEC8020-ACAD-483D-BCB9-C4F0DA978E91}" xr6:coauthVersionLast="47" xr6:coauthVersionMax="47" xr10:uidLastSave="{DEA1942F-B3DE-4E50-80A6-ACBB8AC8BE88}"/>
  <bookViews>
    <workbookView xWindow="-108" yWindow="-108" windowWidth="23256" windowHeight="13896" firstSheet="2" activeTab="4" xr2:uid="{00000000-000D-0000-FFFF-FFFF00000000}"/>
  </bookViews>
  <sheets>
    <sheet name="Market Neutral Return" sheetId="1" r:id="rId1"/>
    <sheet name="Order Book Transaction Cost" sheetId="2" r:id="rId2"/>
    <sheet name="Bid-Ask Spread Cost" sheetId="3" r:id="rId3"/>
    <sheet name="Limit Order Book Round Trip" sheetId="4" r:id="rId4"/>
    <sheet name="Stop and Trailing Stop Orders" sheetId="5" r:id="rId5"/>
    <sheet name="Formula Reference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4" l="1"/>
  <c r="B40" i="4" s="1"/>
  <c r="E17" i="4"/>
  <c r="E45" i="2"/>
  <c r="D45" i="2" s="1"/>
  <c r="C14" i="1" l="1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33" i="4"/>
  <c r="E32" i="4"/>
  <c r="E31" i="4"/>
  <c r="E30" i="4"/>
  <c r="E29" i="4"/>
  <c r="E28" i="4"/>
  <c r="E27" i="4"/>
  <c r="E26" i="4"/>
  <c r="E25" i="4"/>
  <c r="B20" i="4"/>
  <c r="E15" i="4"/>
  <c r="E14" i="4"/>
  <c r="E13" i="4"/>
  <c r="E12" i="4"/>
  <c r="D7" i="3"/>
  <c r="E7" i="3" s="1"/>
  <c r="B18" i="3" s="1"/>
  <c r="D6" i="3"/>
  <c r="E6" i="3" s="1"/>
  <c r="B17" i="3" s="1"/>
  <c r="B56" i="2"/>
  <c r="D50" i="2"/>
  <c r="B52" i="2" s="1"/>
  <c r="E44" i="2"/>
  <c r="E43" i="2"/>
  <c r="E42" i="2"/>
  <c r="E41" i="2"/>
  <c r="E40" i="2"/>
  <c r="E39" i="2"/>
  <c r="B27" i="2"/>
  <c r="E15" i="2"/>
  <c r="E14" i="2"/>
  <c r="E13" i="2"/>
  <c r="E12" i="2"/>
  <c r="F15" i="2" s="1"/>
  <c r="C15" i="1"/>
  <c r="F44" i="2" l="1"/>
  <c r="E50" i="2"/>
  <c r="B53" i="2" s="1"/>
  <c r="B54" i="2" s="1"/>
  <c r="E33" i="4"/>
  <c r="B35" i="4" s="1"/>
  <c r="B36" i="4"/>
  <c r="B19" i="4"/>
  <c r="B55" i="2"/>
  <c r="B57" i="2" s="1"/>
  <c r="B63" i="2" s="1"/>
  <c r="C21" i="1"/>
  <c r="C16" i="1"/>
  <c r="C22" i="1" s="1"/>
  <c r="E21" i="2"/>
  <c r="B24" i="2" s="1"/>
  <c r="B25" i="2" s="1"/>
  <c r="F16" i="2"/>
  <c r="D16" i="2"/>
  <c r="D21" i="2" s="1"/>
  <c r="B23" i="2" s="1"/>
  <c r="B26" i="2" l="1"/>
  <c r="B28" i="2" s="1"/>
  <c r="B41" i="4"/>
  <c r="B6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Eshan Mukherjee</author>
  </authors>
  <commentList>
    <comment ref="D20" authorId="0" shapeId="0" xr:uid="{7D2EEAF8-FDA7-418F-90BA-8CBEC281E81C}">
      <text>
        <r>
          <rPr>
            <b/>
            <sz val="9"/>
            <color indexed="81"/>
            <rFont val="Tahoma"/>
            <family val="2"/>
          </rPr>
          <t>Eshan Mukherjee:</t>
        </r>
        <r>
          <rPr>
            <sz val="9"/>
            <color indexed="81"/>
            <rFont val="Tahoma"/>
            <family val="2"/>
          </rPr>
          <t xml:space="preserve">
Trail amount - High Closing Price</t>
        </r>
      </text>
    </comment>
  </commentList>
</comments>
</file>

<file path=xl/sharedStrings.xml><?xml version="1.0" encoding="utf-8"?>
<sst xmlns="http://schemas.openxmlformats.org/spreadsheetml/2006/main" count="436" uniqueCount="334">
  <si>
    <t>Market Neutral Return</t>
  </si>
  <si>
    <t/>
  </si>
  <si>
    <t>Inputs</t>
  </si>
  <si>
    <t>Input</t>
  </si>
  <si>
    <t>Value</t>
  </si>
  <si>
    <t>Calculator note</t>
  </si>
  <si>
    <t>Strategy / panel type</t>
  </si>
  <si>
    <t>Panel B - Standardized Unexpected Earnings</t>
  </si>
  <si>
    <t>Use panel tied to the question wording</t>
  </si>
  <si>
    <t>Holding period</t>
  </si>
  <si>
    <t>Six months APF</t>
  </si>
  <si>
    <t>Use the after-portfolio-formation row requested</t>
  </si>
  <si>
    <t>Low portfolio return</t>
  </si>
  <si>
    <t>Portfolio 1 / low return</t>
  </si>
  <si>
    <t>High portfolio return</t>
  </si>
  <si>
    <t>Portfolio 10 / high return</t>
  </si>
  <si>
    <t>Leverage ratio</t>
  </si>
  <si>
    <t>Given in question</t>
  </si>
  <si>
    <t>Manual Calculation Steps</t>
  </si>
  <si>
    <t>Step</t>
  </si>
  <si>
    <t>Calculator-friendly formula</t>
  </si>
  <si>
    <t>Result</t>
  </si>
  <si>
    <t>Interpretation</t>
  </si>
  <si>
    <t>Long-short spread</t>
  </si>
  <si>
    <t>Return = High Return - Low Return</t>
  </si>
  <si>
    <t>Positive means high portfolio beat low portfolio</t>
  </si>
  <si>
    <t>Levered market-neutral return</t>
  </si>
  <si>
    <t>Levered Return = Long-Short Spread</t>
  </si>
  <si>
    <t>Solution treats spread as the levered market-neutral return</t>
  </si>
  <si>
    <t>Unlevered market-neutral return</t>
  </si>
  <si>
    <t>Unlevered Return = Levered Return / Leverage Ratio</t>
  </si>
  <si>
    <t>Use only if question asks before leverage</t>
  </si>
  <si>
    <t>Final Output</t>
  </si>
  <si>
    <t>Output</t>
  </si>
  <si>
    <t>Formula</t>
  </si>
  <si>
    <t>Signal color</t>
  </si>
  <si>
    <t>Plain-English rule</t>
  </si>
  <si>
    <t>Levered return</t>
  </si>
  <si>
    <t>High - Low</t>
  </si>
  <si>
    <t>Green</t>
  </si>
  <si>
    <t>Positive spread = profitable long-short strategy</t>
  </si>
  <si>
    <t>Unlevered return</t>
  </si>
  <si>
    <t>Levered / Leverage</t>
  </si>
  <si>
    <t>Leverage magnifies the return</t>
  </si>
  <si>
    <t>Answer Check From Practice Final Solution</t>
  </si>
  <si>
    <t>Expected levered return</t>
  </si>
  <si>
    <t>11.9% - 5.1%</t>
  </si>
  <si>
    <t>Expected unlevered return</t>
  </si>
  <si>
    <t>6.8% / 2.0</t>
  </si>
  <si>
    <t>Solution note</t>
  </si>
  <si>
    <t>Use Panel B because the question asks about standardized unexpected earnings.</t>
  </si>
  <si>
    <t>Source Table Values For Similar Questions</t>
  </si>
  <si>
    <t>Panel / signal</t>
  </si>
  <si>
    <t>Holding-period row</t>
  </si>
  <si>
    <t>Low P1</t>
  </si>
  <si>
    <t>High P10</t>
  </si>
  <si>
    <t>10 - 1 spread</t>
  </si>
  <si>
    <t>A - Prior six-month return</t>
  </si>
  <si>
    <t>Past six months</t>
  </si>
  <si>
    <t>First year APF</t>
  </si>
  <si>
    <t>Second year APF</t>
  </si>
  <si>
    <t>Third year APF</t>
  </si>
  <si>
    <t>B - Std unexpected earnings</t>
  </si>
  <si>
    <t>C - Analyst forecast revisions</t>
  </si>
  <si>
    <t>Order Book Transaction Cost</t>
  </si>
  <si>
    <t>RTR Inputs And Ask-Side Fills</t>
  </si>
  <si>
    <t>Note</t>
  </si>
  <si>
    <t>Trade dollar size</t>
  </si>
  <si>
    <t>Practice final market buy order</t>
  </si>
  <si>
    <t>Best bid</t>
  </si>
  <si>
    <t>Top of book bid</t>
  </si>
  <si>
    <t>Best ask</t>
  </si>
  <si>
    <t>Top of book ask</t>
  </si>
  <si>
    <t>Commission total</t>
  </si>
  <si>
    <t>Solution uses $0 commissions</t>
  </si>
  <si>
    <t>Ask level</t>
  </si>
  <si>
    <t>Ask price</t>
  </si>
  <si>
    <t>Ask size</t>
  </si>
  <si>
    <t>Shares bought</t>
  </si>
  <si>
    <t>Dollar cost</t>
  </si>
  <si>
    <t>Totals</t>
  </si>
  <si>
    <t>Total shares bought</t>
  </si>
  <si>
    <t>D12 + D13 + ...</t>
  </si>
  <si>
    <t>Total execution cost before commission</t>
  </si>
  <si>
    <t>E12 + E13 + ...</t>
  </si>
  <si>
    <t>Total execution cost incl commission</t>
  </si>
  <si>
    <t>Cost before commission + commission</t>
  </si>
  <si>
    <t>Average execution price</t>
  </si>
  <si>
    <t>Total cost / total shares</t>
  </si>
  <si>
    <t>Bid-ask midpoint</t>
  </si>
  <si>
    <t>(Best bid + best ask) / 2</t>
  </si>
  <si>
    <t>Transaction cost %</t>
  </si>
  <si>
    <t>Average price / midpoint - 1</t>
  </si>
  <si>
    <t>HGF Inputs And Ask-Side Fills</t>
  </si>
  <si>
    <t>D39 + D40 + ...</t>
  </si>
  <si>
    <t>E39 + E40 + ...</t>
  </si>
  <si>
    <t>Final Output And Answer Check</t>
  </si>
  <si>
    <t>Manual decision rule</t>
  </si>
  <si>
    <t>Compare B28 to B57.</t>
  </si>
  <si>
    <t>Lower percentage transaction cost is better execution.</t>
  </si>
  <si>
    <t>RTR transaction cost</t>
  </si>
  <si>
    <t>Answer check: 0.3848%</t>
  </si>
  <si>
    <t>HGF transaction cost</t>
  </si>
  <si>
    <t>Answer check: 0.8362%</t>
  </si>
  <si>
    <t>Solution answer</t>
  </si>
  <si>
    <t>RTR has the lower percentage transaction cost.</t>
  </si>
  <si>
    <t>Bid-Ask Spread Cost</t>
  </si>
  <si>
    <t>Inputs And Manual Steps</t>
  </si>
  <si>
    <t>Stock ticker</t>
  </si>
  <si>
    <t>Midpoint</t>
  </si>
  <si>
    <t>Bid-Ask Cost %</t>
  </si>
  <si>
    <t>RTR</t>
  </si>
  <si>
    <t>HGF</t>
  </si>
  <si>
    <t>Calculator format</t>
  </si>
  <si>
    <t>Midpoint = (Bid + Ask) / 2</t>
  </si>
  <si>
    <t>Bid-Ask Cost % = Ask / Midpoint - 1</t>
  </si>
  <si>
    <t>Lower percentage bid-ask cost = tighter spread and better liquidity.</t>
  </si>
  <si>
    <t>Compare E6 to E7.</t>
  </si>
  <si>
    <t>Lower percentage cost wins.</t>
  </si>
  <si>
    <t>RTR bid-ask cost</t>
  </si>
  <si>
    <t>Answer check: 0.0398%</t>
  </si>
  <si>
    <t>HGF bid-ask cost</t>
  </si>
  <si>
    <t>Answer check: 0.0589%</t>
  </si>
  <si>
    <t>RTR has the lower percentage bid-ask cost.</t>
  </si>
  <si>
    <t>Limit Order Book Round Trip</t>
  </si>
  <si>
    <t>Limit buy price</t>
  </si>
  <si>
    <t>Buy executes only at ask prices &lt;= limit</t>
  </si>
  <si>
    <t>Original order size</t>
  </si>
  <si>
    <t>Shares requested</t>
  </si>
  <si>
    <t>Commission per share</t>
  </si>
  <si>
    <t>Commission increases buys and decreases sells</t>
  </si>
  <si>
    <t>Buy Side: Limit Buy Uses Asks &lt;= $18.23</t>
  </si>
  <si>
    <t>MM</t>
  </si>
  <si>
    <t>Purchase cost</t>
  </si>
  <si>
    <t>COWN</t>
  </si>
  <si>
    <t>WCHV</t>
  </si>
  <si>
    <t>DBAB</t>
  </si>
  <si>
    <t>SCHB</t>
  </si>
  <si>
    <t>Average buy price incl commission</t>
  </si>
  <si>
    <t>Purchase Cost / Shares Bought + Commission</t>
  </si>
  <si>
    <t>Unfilled shares</t>
  </si>
  <si>
    <t>Original Order Size - Shares Bought</t>
  </si>
  <si>
    <t>Orange means partial execution</t>
  </si>
  <si>
    <t>Sell Side: Immediate Market Sell Uses Bids</t>
  </si>
  <si>
    <t>Bid price</t>
  </si>
  <si>
    <t>Bid size</t>
  </si>
  <si>
    <t>Shares sold</t>
  </si>
  <si>
    <t>Sale proceeds</t>
  </si>
  <si>
    <t>PRUS</t>
  </si>
  <si>
    <t>LEHM</t>
  </si>
  <si>
    <t>ABNA</t>
  </si>
  <si>
    <t>TDCM</t>
  </si>
  <si>
    <t>JEFF</t>
  </si>
  <si>
    <t>Average sell price after commission</t>
  </si>
  <si>
    <t>Sale Proceeds / Shares Sold - Commission</t>
  </si>
  <si>
    <t>Sell only shares actually purchased</t>
  </si>
  <si>
    <t>Shares sold should equal shares bought</t>
  </si>
  <si>
    <t>Profit / Loss</t>
  </si>
  <si>
    <t>Total commission</t>
  </si>
  <si>
    <t>Commission * (shares bought + shares sold)</t>
  </si>
  <si>
    <t>Total profit / loss</t>
  </si>
  <si>
    <t>Sale Proceeds - Purchase Cost - Total Commission</t>
  </si>
  <si>
    <t>Positive = gain; negative = loss</t>
  </si>
  <si>
    <t>Average purchase transaction price</t>
  </si>
  <si>
    <t>Nearest $0.0001</t>
  </si>
  <si>
    <t>Average sale transaction price</t>
  </si>
  <si>
    <t>$125 loss</t>
  </si>
  <si>
    <t>Starting stock price</t>
  </si>
  <si>
    <t>ABC price moments before 12/1/2021 close</t>
  </si>
  <si>
    <t>Initial position</t>
  </si>
  <si>
    <t>Shares held before orders</t>
  </si>
  <si>
    <t>Stop buy price</t>
  </si>
  <si>
    <t>Order A triggers when price &gt;= stop</t>
  </si>
  <si>
    <t>Trail amount</t>
  </si>
  <si>
    <t>Order B stop level = running high - trail amount</t>
  </si>
  <si>
    <t>Order size</t>
  </si>
  <si>
    <t>Shares in each order</t>
  </si>
  <si>
    <t>Manual Trigger Rules</t>
  </si>
  <si>
    <t>Stop buy</t>
  </si>
  <si>
    <t>Triggers when current price &gt;= stop buy price.</t>
  </si>
  <si>
    <t>Execution price = stop buy price with ample liquidity.</t>
  </si>
  <si>
    <t>Trailing stop sell</t>
  </si>
  <si>
    <t>Running High = highest price reached so far.</t>
  </si>
  <si>
    <t>Trailing Stop Price = Running High - Trail Amount.</t>
  </si>
  <si>
    <t>Trigger test</t>
  </si>
  <si>
    <t>Trigger occurs when Current Price &lt;= Trailing Stop Price.</t>
  </si>
  <si>
    <t>Enter Yes / No manually; do not use IF.</t>
  </si>
  <si>
    <t>ABC Price Path Manual Table</t>
  </si>
  <si>
    <t>Date</t>
  </si>
  <si>
    <t>Close</t>
  </si>
  <si>
    <t>Running high</t>
  </si>
  <si>
    <t>Trailing stop level</t>
  </si>
  <si>
    <t>Manual trigger note</t>
  </si>
  <si>
    <t>12/1/2021</t>
  </si>
  <si>
    <t>12/2/2021</t>
  </si>
  <si>
    <t>12/3/2021</t>
  </si>
  <si>
    <t>12/6/2021</t>
  </si>
  <si>
    <t>12/7/2021</t>
  </si>
  <si>
    <t>12/8/2021</t>
  </si>
  <si>
    <t>12/9/2021</t>
  </si>
  <si>
    <t>12/10/2021</t>
  </si>
  <si>
    <t>12/13/2021</t>
  </si>
  <si>
    <t>12/14/2021</t>
  </si>
  <si>
    <t>12/15/2021</t>
  </si>
  <si>
    <t>12/16/2021</t>
  </si>
  <si>
    <t>12/17/2021</t>
  </si>
  <si>
    <t>12/20/2021</t>
  </si>
  <si>
    <t>12/21/2021</t>
  </si>
  <si>
    <t>12/22/2021</t>
  </si>
  <si>
    <t>12/23/2021</t>
  </si>
  <si>
    <t>12/27/2021</t>
  </si>
  <si>
    <t>Order A crosses $76.00 between closes</t>
  </si>
  <si>
    <t>12/28/2021</t>
  </si>
  <si>
    <t>12/29/2021</t>
  </si>
  <si>
    <t>12/30/2021</t>
  </si>
  <si>
    <t>12/31/2021</t>
  </si>
  <si>
    <t>1/3/2022</t>
  </si>
  <si>
    <t>1/4/2022</t>
  </si>
  <si>
    <t>1/5/2022</t>
  </si>
  <si>
    <t>1/6/2022</t>
  </si>
  <si>
    <t>1/7/2022</t>
  </si>
  <si>
    <t>1/10/2022</t>
  </si>
  <si>
    <t>1/11/2022</t>
  </si>
  <si>
    <t>1/12/2022</t>
  </si>
  <si>
    <t>1/13/2022</t>
  </si>
  <si>
    <t>1/14/2022</t>
  </si>
  <si>
    <t>1/18/2022</t>
  </si>
  <si>
    <t>1/19/2022</t>
  </si>
  <si>
    <t>1/20/2022</t>
  </si>
  <si>
    <t>1/21/2022</t>
  </si>
  <si>
    <t>1/24/2022</t>
  </si>
  <si>
    <t>1/25/2022</t>
  </si>
  <si>
    <t>1/26/2022</t>
  </si>
  <si>
    <t>1/27/2022</t>
  </si>
  <si>
    <t>Order B crosses $68.25 trailing stop</t>
  </si>
  <si>
    <t>1/28/2022</t>
  </si>
  <si>
    <t>1/31/2022</t>
  </si>
  <si>
    <t>2/1/2022</t>
  </si>
  <si>
    <t>2/2/2022</t>
  </si>
  <si>
    <t>2/3/2022</t>
  </si>
  <si>
    <t>2/4/2022</t>
  </si>
  <si>
    <t>2/7/2022</t>
  </si>
  <si>
    <t>2/8/2022</t>
  </si>
  <si>
    <t>2/9/2022</t>
  </si>
  <si>
    <t>2/10/2022</t>
  </si>
  <si>
    <t>2/11/2022</t>
  </si>
  <si>
    <t>2/14/2022</t>
  </si>
  <si>
    <t>2/15/2022</t>
  </si>
  <si>
    <t>2/16/2022</t>
  </si>
  <si>
    <t>2/17/2022</t>
  </si>
  <si>
    <t>2/18/2022</t>
  </si>
  <si>
    <t>2/22/2022</t>
  </si>
  <si>
    <t>2/23/2022</t>
  </si>
  <si>
    <t>2/24/2022</t>
  </si>
  <si>
    <t>2/25/2022</t>
  </si>
  <si>
    <t>2/28/2022</t>
  </si>
  <si>
    <t>3/1/2022</t>
  </si>
  <si>
    <t>Order</t>
  </si>
  <si>
    <t>Executes?</t>
  </si>
  <si>
    <t>Trigger date</t>
  </si>
  <si>
    <t>Trigger price</t>
  </si>
  <si>
    <t>Reason</t>
  </si>
  <si>
    <t>Order A stop buy</t>
  </si>
  <si>
    <t>Yes</t>
  </si>
  <si>
    <t>Price moves smoothly from $75.91 to $76.99 and crosses $76.00.</t>
  </si>
  <si>
    <t>Order B trailing stop sell</t>
  </si>
  <si>
    <t>Running high reaches $78.25; $78.25 - $10.00 = $68.25.</t>
  </si>
  <si>
    <t>Formula Reference</t>
  </si>
  <si>
    <t>Key Calculator-Friendly Formulas</t>
  </si>
  <si>
    <t>Formula name</t>
  </si>
  <si>
    <t>Variables</t>
  </si>
  <si>
    <t>Short interpretation</t>
  </si>
  <si>
    <t>Source</t>
  </si>
  <si>
    <t>High portfolio return - Low portfolio return</t>
  </si>
  <si>
    <t>High = top portfolio return; Low = bottom portfolio return</t>
  </si>
  <si>
    <t>Positive spread means the long-short strategy made money before any extra interpretation.</t>
  </si>
  <si>
    <t>Solutions p. 2</t>
  </si>
  <si>
    <t>Spread is treated as the market-neutral return when leverage is already embedded in the question.</t>
  </si>
  <si>
    <t>Leverage magnifies the strategy return.</t>
  </si>
  <si>
    <t>Levered return / Leverage ratio</t>
  </si>
  <si>
    <t>Leverage ratio = total position exposure / capital.</t>
  </si>
  <si>
    <t>Use when the question asks for return before leverage.</t>
  </si>
  <si>
    <t>Solutions p. 2; slides p. 167</t>
  </si>
  <si>
    <t>(Best bid + Best ask) / 2</t>
  </si>
  <si>
    <t>Best bid = highest displayed bid; Best ask = lowest displayed ask.</t>
  </si>
  <si>
    <t>Midpoint is the benchmark used for trading cost calculations.</t>
  </si>
  <si>
    <t>Slides pp. 79-82, 181</t>
  </si>
  <si>
    <t>Buy transaction cost %</t>
  </si>
  <si>
    <t>Average execution price / Midpoint - 1</t>
  </si>
  <si>
    <t>Average execution price = total buy cost / shares bought.</t>
  </si>
  <si>
    <t>Higher positive cost means worse buy execution.</t>
  </si>
  <si>
    <t>Slides pp. 80-85; solutions pp. 3-4</t>
  </si>
  <si>
    <t>Sell transaction cost %</t>
  </si>
  <si>
    <t>(Midpoint - Average execution price) / Midpoint</t>
  </si>
  <si>
    <t>Average execution price = sale proceeds / shares sold.</t>
  </si>
  <si>
    <t>Higher positive cost means worse sell execution.</t>
  </si>
  <si>
    <t>Slides pp. 80-85</t>
  </si>
  <si>
    <t>Bid-ask cost percentage</t>
  </si>
  <si>
    <t>Ask / Midpoint - 1</t>
  </si>
  <si>
    <t>Ask = best ask; Midpoint = (bid + ask) / 2.</t>
  </si>
  <si>
    <t>Lower percentage means tighter spread and better liquidity for an immediate buy.</t>
  </si>
  <si>
    <t>Solutions p. 4; slides pp. 63, 84</t>
  </si>
  <si>
    <t>Total execution cost / Total shares</t>
  </si>
  <si>
    <t>Total execution cost = sum of shares at each price * price.</t>
  </si>
  <si>
    <t>Weighted average price across all filled levels.</t>
  </si>
  <si>
    <t>Solutions pp. 3-4</t>
  </si>
  <si>
    <t>Average purchase price incl commission</t>
  </si>
  <si>
    <t>Purchase cost / Shares bought + Commission per share</t>
  </si>
  <si>
    <t>Purchase cost excludes commission before this step.</t>
  </si>
  <si>
    <t>Commissions increase the average buy price.</t>
  </si>
  <si>
    <t>Solutions p. 5; slides p. 188</t>
  </si>
  <si>
    <t>Average sale price after commission</t>
  </si>
  <si>
    <t>Sale proceeds / Shares sold - Commission per share</t>
  </si>
  <si>
    <t>Sale proceeds exclude commission before this step.</t>
  </si>
  <si>
    <t>Commissions decrease the average sell price.</t>
  </si>
  <si>
    <t>Sale proceeds - Purchase cost - Total commission</t>
  </si>
  <si>
    <t>Total commission = commission per share * shares bought and sold.</t>
  </si>
  <si>
    <t>Positive = gain; negative = loss.</t>
  </si>
  <si>
    <t>Solutions p. 5</t>
  </si>
  <si>
    <t>Trailing stop price</t>
  </si>
  <si>
    <t>Running high - Trail amount</t>
  </si>
  <si>
    <t>Running high = highest price reached after order is placed.</t>
  </si>
  <si>
    <t>Trailing stop protects gains by moving up with the stock price.</t>
  </si>
  <si>
    <t>Solutions p. 7; slides pp. 199-206</t>
  </si>
  <si>
    <t>Plain-English Rules</t>
  </si>
  <si>
    <t>Market buy order</t>
  </si>
  <si>
    <t>Buy from lowest asks upward until order size is filled or trade dollars are used.</t>
  </si>
  <si>
    <t>Limit buy order</t>
  </si>
  <si>
    <t>Include only ask prices less than or equal to the limit buy price.</t>
  </si>
  <si>
    <t>Immediate market sell</t>
  </si>
  <si>
    <t>Sell into highest bids downward, using only shares actually owned or purchased.</t>
  </si>
  <si>
    <t>Triggers when price reaches or exceeds the stop buy price.</t>
  </si>
  <si>
    <t>Triggers when price falls to or below running high minus trail amount.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</si>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</sst>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%"/>
    <numFmt numFmtId="165" formatCode="0.0\x"/>
    <numFmt numFmtId="166" formatCode="\$#,##0"/>
    <numFmt numFmtId="167" formatCode="\$0.00"/>
    <numFmt numFmtId="168" formatCode="\$#,##0.00"/>
    <numFmt numFmtId="169" formatCode="\$#,##0.0000"/>
    <numFmt numFmtId="170" formatCode="0.0000%"/>
    <numFmt numFmtId="171" formatCode="\$0.000"/>
    <numFmt numFmtId="172" formatCode="\$0.0000"/>
  </numFmts>
  <fonts count="8">
    <font>
      <sz val="11"/>
      <name val="Carlito"/>
    </font>
    <font>
      <b/>
      <sz val="14"/>
      <color rgb="FFFFFFFF"/>
      <name val="Carlito"/>
    </font>
    <font>
      <i/>
      <sz val="9"/>
      <color rgb="FF374151"/>
      <name val="Carlito"/>
    </font>
    <font>
      <b/>
      <sz val="11"/>
      <color rgb="FF111827"/>
      <name val="Carlito"/>
    </font>
    <font>
      <b/>
      <sz val="11"/>
      <name val="Carlito"/>
    </font>
    <font>
      <sz val="11"/>
      <color rgb="FF0070C0"/>
      <name val="Carlito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8F9FA"/>
      </patternFill>
    </fill>
    <fill>
      <patternFill patternType="solid">
        <fgColor rgb="FFD9EAF7"/>
      </patternFill>
    </fill>
    <fill>
      <patternFill patternType="solid">
        <fgColor rgb="FFE7EEF6"/>
      </patternFill>
    </fill>
    <fill>
      <patternFill patternType="solid">
        <fgColor rgb="FFDDEBFF"/>
      </patternFill>
    </fill>
    <fill>
      <patternFill patternType="solid">
        <fgColor rgb="FFC6EFCE"/>
      </patternFill>
    </fill>
    <fill>
      <patternFill patternType="solid">
        <fgColor rgb="FFFFFFFF"/>
      </patternFill>
    </fill>
    <fill>
      <patternFill patternType="solid">
        <fgColor rgb="FFFFC7CE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top" wrapText="1"/>
    </xf>
    <xf numFmtId="0" fontId="3" fillId="5" borderId="0" xfId="0" applyFont="1" applyFill="1" applyAlignment="1">
      <alignment horizontal="center" vertical="top" wrapText="1"/>
    </xf>
    <xf numFmtId="0" fontId="0" fillId="6" borderId="0" xfId="0" applyFill="1" applyAlignment="1">
      <alignment vertical="top" wrapText="1"/>
    </xf>
    <xf numFmtId="164" fontId="0" fillId="6" borderId="0" xfId="0" applyNumberFormat="1" applyFill="1" applyAlignment="1">
      <alignment vertical="top" wrapText="1"/>
    </xf>
    <xf numFmtId="165" fontId="0" fillId="6" borderId="0" xfId="0" applyNumberFormat="1" applyFill="1" applyAlignment="1">
      <alignment vertical="top" wrapText="1"/>
    </xf>
    <xf numFmtId="164" fontId="0" fillId="0" borderId="0" xfId="0" applyNumberFormat="1" applyAlignment="1">
      <alignment vertical="top" wrapText="1"/>
    </xf>
    <xf numFmtId="164" fontId="3" fillId="7" borderId="0" xfId="0" applyNumberFormat="1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0" fillId="8" borderId="0" xfId="0" applyFill="1" applyAlignment="1">
      <alignment vertical="top" wrapText="1"/>
    </xf>
    <xf numFmtId="164" fontId="0" fillId="8" borderId="0" xfId="0" applyNumberFormat="1" applyFill="1" applyAlignment="1">
      <alignment vertical="top" wrapText="1"/>
    </xf>
    <xf numFmtId="166" fontId="0" fillId="6" borderId="0" xfId="0" applyNumberFormat="1" applyFill="1" applyAlignment="1">
      <alignment vertical="top" wrapText="1"/>
    </xf>
    <xf numFmtId="167" fontId="0" fillId="6" borderId="0" xfId="0" applyNumberFormat="1" applyFill="1" applyAlignment="1">
      <alignment vertical="top" wrapText="1"/>
    </xf>
    <xf numFmtId="3" fontId="0" fillId="6" borderId="0" xfId="0" applyNumberFormat="1" applyFill="1" applyAlignment="1">
      <alignment vertical="top" wrapText="1"/>
    </xf>
    <xf numFmtId="3" fontId="4" fillId="5" borderId="0" xfId="0" applyNumberFormat="1" applyFont="1" applyFill="1" applyAlignment="1">
      <alignment vertical="top" wrapText="1"/>
    </xf>
    <xf numFmtId="168" fontId="0" fillId="0" borderId="0" xfId="0" applyNumberFormat="1" applyAlignment="1">
      <alignment vertical="top" wrapText="1"/>
    </xf>
    <xf numFmtId="168" fontId="4" fillId="5" borderId="0" xfId="0" applyNumberFormat="1" applyFont="1" applyFill="1" applyAlignment="1">
      <alignment vertical="top" wrapText="1"/>
    </xf>
    <xf numFmtId="3" fontId="0" fillId="0" borderId="0" xfId="0" applyNumberFormat="1" applyAlignment="1">
      <alignment vertical="top" wrapText="1"/>
    </xf>
    <xf numFmtId="169" fontId="0" fillId="0" borderId="0" xfId="0" applyNumberFormat="1" applyAlignment="1">
      <alignment vertical="top" wrapText="1"/>
    </xf>
    <xf numFmtId="170" fontId="3" fillId="7" borderId="0" xfId="0" applyNumberFormat="1" applyFont="1" applyFill="1" applyAlignment="1">
      <alignment vertical="top" wrapText="1"/>
    </xf>
    <xf numFmtId="170" fontId="3" fillId="9" borderId="0" xfId="0" applyNumberFormat="1" applyFont="1" applyFill="1" applyAlignment="1">
      <alignment vertical="top" wrapText="1"/>
    </xf>
    <xf numFmtId="0" fontId="3" fillId="7" borderId="0" xfId="0" applyFont="1" applyFill="1" applyAlignment="1">
      <alignment vertical="top" wrapText="1"/>
    </xf>
    <xf numFmtId="171" fontId="0" fillId="6" borderId="0" xfId="0" applyNumberFormat="1" applyFill="1" applyAlignment="1">
      <alignment vertical="top" wrapText="1"/>
    </xf>
    <xf numFmtId="171" fontId="0" fillId="0" borderId="0" xfId="0" applyNumberFormat="1" applyAlignment="1">
      <alignment vertical="top" wrapText="1"/>
    </xf>
    <xf numFmtId="172" fontId="3" fillId="10" borderId="0" xfId="0" applyNumberFormat="1" applyFont="1" applyFill="1" applyAlignment="1">
      <alignment vertical="top" wrapText="1"/>
    </xf>
    <xf numFmtId="3" fontId="3" fillId="11" borderId="0" xfId="0" applyNumberFormat="1" applyFont="1" applyFill="1" applyAlignment="1">
      <alignment vertical="top" wrapText="1"/>
    </xf>
    <xf numFmtId="168" fontId="3" fillId="9" borderId="0" xfId="0" applyNumberFormat="1" applyFont="1" applyFill="1" applyAlignment="1">
      <alignment vertical="top" wrapText="1"/>
    </xf>
    <xf numFmtId="0" fontId="3" fillId="11" borderId="0" xfId="0" applyFont="1" applyFill="1" applyAlignment="1">
      <alignment vertical="top" wrapText="1"/>
    </xf>
    <xf numFmtId="167" fontId="0" fillId="0" borderId="0" xfId="0" applyNumberFormat="1" applyAlignment="1">
      <alignment vertical="top" wrapText="1"/>
    </xf>
    <xf numFmtId="167" fontId="3" fillId="11" borderId="0" xfId="0" applyNumberFormat="1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166" fontId="5" fillId="6" borderId="0" xfId="0" applyNumberFormat="1" applyFont="1" applyFill="1" applyAlignment="1">
      <alignment vertical="top" wrapText="1"/>
    </xf>
    <xf numFmtId="167" fontId="5" fillId="6" borderId="0" xfId="0" applyNumberFormat="1" applyFont="1" applyFill="1" applyAlignment="1">
      <alignment vertical="top" wrapText="1"/>
    </xf>
    <xf numFmtId="3" fontId="5" fillId="6" borderId="0" xfId="0" applyNumberFormat="1" applyFont="1" applyFill="1" applyAlignment="1">
      <alignment vertical="top" wrapText="1"/>
    </xf>
    <xf numFmtId="168" fontId="0" fillId="0" borderId="0" xfId="0" applyNumberFormat="1"/>
    <xf numFmtId="4" fontId="0" fillId="0" borderId="0" xfId="0" applyNumberFormat="1"/>
    <xf numFmtId="167" fontId="0" fillId="12" borderId="0" xfId="0" applyNumberFormat="1" applyFill="1" applyAlignment="1">
      <alignment vertical="top" wrapText="1"/>
    </xf>
    <xf numFmtId="0" fontId="0" fillId="12" borderId="0" xfId="0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top" wrapText="1"/>
    </xf>
    <xf numFmtId="0" fontId="3" fillId="4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'1.0' encoding='utf-8' standalone='yes'?>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showGridLines="0" topLeftCell="B11" zoomScale="71" workbookViewId="0">
      <selection activeCell="D35" sqref="D35"/>
    </sheetView>
  </sheetViews>
  <sheetFormatPr defaultRowHeight="13.8"/>
  <cols>
    <col min="1" max="1" width="32.8984375" customWidth="1"/>
    <col min="2" max="2" width="36.3984375" customWidth="1"/>
    <col min="3" max="3" width="26.3984375" customWidth="1"/>
    <col min="4" max="4" width="33.59765625" customWidth="1"/>
    <col min="5" max="5" width="45" customWidth="1"/>
  </cols>
  <sheetData>
    <row r="1" spans="1:5" ht="17.100000000000001" customHeight="1">
      <c r="A1" s="38" t="s">
        <v>0</v>
      </c>
      <c r="B1" s="38"/>
      <c r="C1" s="38"/>
      <c r="D1" s="38"/>
      <c r="E1" s="38"/>
    </row>
    <row r="2" spans="1:5" ht="43.95" customHeight="1">
      <c r="A2" s="39" t="s">
        <v>1</v>
      </c>
      <c r="B2" s="39"/>
      <c r="C2" s="39"/>
      <c r="D2" s="39"/>
      <c r="E2" s="39"/>
    </row>
    <row r="3" spans="1:5" ht="15" customHeight="1">
      <c r="A3" s="1"/>
      <c r="B3" s="1"/>
      <c r="C3" s="1"/>
      <c r="D3" s="1"/>
      <c r="E3" s="1"/>
    </row>
    <row r="4" spans="1:5" ht="15" customHeight="1">
      <c r="A4" s="40" t="s">
        <v>2</v>
      </c>
      <c r="B4" s="40"/>
      <c r="C4" s="40"/>
      <c r="D4" s="40"/>
      <c r="E4" s="40"/>
    </row>
    <row r="5" spans="1:5" ht="15" customHeight="1">
      <c r="A5" s="2" t="s">
        <v>3</v>
      </c>
      <c r="B5" s="2" t="s">
        <v>4</v>
      </c>
      <c r="C5" s="2" t="s">
        <v>5</v>
      </c>
      <c r="D5" s="2"/>
      <c r="E5" s="2"/>
    </row>
    <row r="6" spans="1:5" ht="26.85" customHeight="1">
      <c r="A6" s="1" t="s">
        <v>6</v>
      </c>
      <c r="B6" s="3" t="s">
        <v>7</v>
      </c>
      <c r="C6" s="1" t="s">
        <v>8</v>
      </c>
      <c r="D6" s="1"/>
      <c r="E6" s="1"/>
    </row>
    <row r="7" spans="1:5" ht="40.200000000000003" customHeight="1">
      <c r="A7" s="1" t="s">
        <v>9</v>
      </c>
      <c r="B7" s="3" t="s">
        <v>10</v>
      </c>
      <c r="C7" s="1" t="s">
        <v>11</v>
      </c>
      <c r="D7" s="1"/>
      <c r="E7" s="1"/>
    </row>
    <row r="8" spans="1:5" ht="15" customHeight="1">
      <c r="A8" s="1" t="s">
        <v>12</v>
      </c>
      <c r="B8" s="4">
        <v>5.0999999999999997E-2</v>
      </c>
      <c r="C8" s="1" t="s">
        <v>13</v>
      </c>
      <c r="D8" s="1"/>
      <c r="E8" s="1"/>
    </row>
    <row r="9" spans="1:5" ht="15" customHeight="1">
      <c r="A9" s="1" t="s">
        <v>14</v>
      </c>
      <c r="B9" s="4">
        <v>0.11899999999999999</v>
      </c>
      <c r="C9" s="1" t="s">
        <v>15</v>
      </c>
      <c r="D9" s="1"/>
      <c r="E9" s="1"/>
    </row>
    <row r="10" spans="1:5" ht="15" customHeight="1">
      <c r="A10" s="1" t="s">
        <v>16</v>
      </c>
      <c r="B10" s="5">
        <v>2</v>
      </c>
      <c r="C10" s="1" t="s">
        <v>17</v>
      </c>
      <c r="D10" s="1"/>
      <c r="E10" s="1"/>
    </row>
    <row r="11" spans="1:5" ht="15" customHeight="1">
      <c r="A11" s="1"/>
      <c r="B11" s="1"/>
      <c r="C11" s="1"/>
      <c r="D11" s="1"/>
      <c r="E11" s="1"/>
    </row>
    <row r="12" spans="1:5" ht="15" customHeight="1">
      <c r="A12" s="40" t="s">
        <v>18</v>
      </c>
      <c r="B12" s="40"/>
      <c r="C12" s="40"/>
      <c r="D12" s="40"/>
      <c r="E12" s="40"/>
    </row>
    <row r="13" spans="1:5" ht="15" customHeight="1">
      <c r="A13" s="2" t="s">
        <v>19</v>
      </c>
      <c r="B13" s="2" t="s">
        <v>20</v>
      </c>
      <c r="C13" s="2" t="s">
        <v>21</v>
      </c>
      <c r="D13" s="2" t="s">
        <v>22</v>
      </c>
      <c r="E13" s="2"/>
    </row>
    <row r="14" spans="1:5" ht="26.85" customHeight="1">
      <c r="A14" s="1" t="s">
        <v>23</v>
      </c>
      <c r="B14" s="1" t="s">
        <v>24</v>
      </c>
      <c r="C14" s="6">
        <f>B9-B8</f>
        <v>6.8000000000000005E-2</v>
      </c>
      <c r="D14" s="1" t="s">
        <v>25</v>
      </c>
      <c r="E14" s="1"/>
    </row>
    <row r="15" spans="1:5" ht="26.85" customHeight="1">
      <c r="A15" s="1" t="s">
        <v>26</v>
      </c>
      <c r="B15" s="1" t="s">
        <v>27</v>
      </c>
      <c r="C15" s="7">
        <f>C14</f>
        <v>6.8000000000000005E-2</v>
      </c>
      <c r="D15" s="1" t="s">
        <v>28</v>
      </c>
      <c r="E15" s="1"/>
    </row>
    <row r="16" spans="1:5" ht="26.85" customHeight="1">
      <c r="A16" s="1" t="s">
        <v>29</v>
      </c>
      <c r="B16" s="1" t="s">
        <v>30</v>
      </c>
      <c r="C16" s="7">
        <f>C15/B10</f>
        <v>3.4000000000000002E-2</v>
      </c>
      <c r="D16" s="1" t="s">
        <v>31</v>
      </c>
      <c r="E16" s="1"/>
    </row>
    <row r="17" spans="1:5" ht="15" customHeight="1">
      <c r="A17" s="1"/>
      <c r="B17" s="1"/>
      <c r="C17" s="1"/>
      <c r="D17" s="1"/>
      <c r="E17" s="1"/>
    </row>
    <row r="18" spans="1:5" ht="15" customHeight="1">
      <c r="A18" s="1"/>
      <c r="B18" s="1"/>
      <c r="C18" s="1"/>
      <c r="D18" s="1"/>
      <c r="E18" s="1"/>
    </row>
    <row r="19" spans="1:5" ht="15" customHeight="1">
      <c r="A19" s="40" t="s">
        <v>32</v>
      </c>
      <c r="B19" s="40"/>
      <c r="C19" s="40"/>
      <c r="D19" s="40"/>
      <c r="E19" s="40"/>
    </row>
    <row r="20" spans="1:5" ht="15" customHeight="1">
      <c r="A20" s="8" t="s">
        <v>33</v>
      </c>
      <c r="B20" s="8" t="s">
        <v>34</v>
      </c>
      <c r="C20" s="8" t="s">
        <v>21</v>
      </c>
      <c r="D20" s="8" t="s">
        <v>35</v>
      </c>
      <c r="E20" s="8" t="s">
        <v>36</v>
      </c>
    </row>
    <row r="21" spans="1:5" ht="15" customHeight="1">
      <c r="A21" s="1" t="s">
        <v>37</v>
      </c>
      <c r="B21" s="1" t="s">
        <v>38</v>
      </c>
      <c r="C21" s="7">
        <f>C15</f>
        <v>6.8000000000000005E-2</v>
      </c>
      <c r="D21" s="1" t="s">
        <v>39</v>
      </c>
      <c r="E21" s="1" t="s">
        <v>40</v>
      </c>
    </row>
    <row r="22" spans="1:5" ht="15" customHeight="1">
      <c r="A22" s="1" t="s">
        <v>41</v>
      </c>
      <c r="B22" s="1" t="s">
        <v>42</v>
      </c>
      <c r="C22" s="7">
        <f>C16</f>
        <v>3.4000000000000002E-2</v>
      </c>
      <c r="D22" s="1" t="s">
        <v>39</v>
      </c>
      <c r="E22" s="1" t="s">
        <v>43</v>
      </c>
    </row>
    <row r="23" spans="1:5" ht="15" customHeight="1">
      <c r="A23" s="1"/>
      <c r="B23" s="1"/>
      <c r="C23" s="1"/>
      <c r="D23" s="1"/>
      <c r="E23" s="1"/>
    </row>
    <row r="24" spans="1:5" ht="15" customHeight="1">
      <c r="A24" s="1"/>
      <c r="B24" s="1"/>
      <c r="C24" s="1"/>
      <c r="D24" s="1"/>
      <c r="E24" s="1"/>
    </row>
    <row r="25" spans="1:5" ht="26.85" customHeight="1">
      <c r="A25" s="40" t="s">
        <v>44</v>
      </c>
      <c r="B25" s="40"/>
      <c r="C25" s="40"/>
      <c r="D25" s="40"/>
      <c r="E25" s="40"/>
    </row>
    <row r="26" spans="1:5" ht="15" customHeight="1">
      <c r="A26" s="1" t="s">
        <v>45</v>
      </c>
      <c r="B26" s="7">
        <v>6.8000000000000005E-2</v>
      </c>
      <c r="C26" s="1" t="s">
        <v>46</v>
      </c>
      <c r="D26" s="1"/>
      <c r="E26" s="1"/>
    </row>
    <row r="27" spans="1:5" ht="15" customHeight="1">
      <c r="A27" s="1" t="s">
        <v>47</v>
      </c>
      <c r="B27" s="7">
        <v>3.4000000000000002E-2</v>
      </c>
      <c r="C27" s="1" t="s">
        <v>48</v>
      </c>
      <c r="D27" s="1"/>
      <c r="E27" s="1"/>
    </row>
    <row r="28" spans="1:5" ht="26.85" customHeight="1">
      <c r="A28" s="1" t="s">
        <v>49</v>
      </c>
      <c r="B28" s="1" t="s">
        <v>50</v>
      </c>
      <c r="C28" s="1"/>
      <c r="D28" s="1"/>
      <c r="E28" s="1"/>
    </row>
    <row r="29" spans="1:5" ht="15" customHeight="1">
      <c r="A29" s="1"/>
      <c r="B29" s="1"/>
      <c r="C29" s="1"/>
      <c r="D29" s="1"/>
      <c r="E29" s="1"/>
    </row>
    <row r="30" spans="1:5" ht="15" customHeight="1">
      <c r="A30" s="1"/>
      <c r="B30" s="1"/>
      <c r="C30" s="1"/>
      <c r="D30" s="1"/>
      <c r="E30" s="1"/>
    </row>
    <row r="31" spans="1:5" ht="26.85" customHeight="1">
      <c r="A31" s="40" t="s">
        <v>51</v>
      </c>
      <c r="B31" s="40"/>
      <c r="C31" s="40"/>
      <c r="D31" s="40"/>
      <c r="E31" s="40"/>
    </row>
    <row r="32" spans="1:5" ht="15" customHeight="1">
      <c r="A32" s="2" t="s">
        <v>52</v>
      </c>
      <c r="B32" s="2" t="s">
        <v>53</v>
      </c>
      <c r="C32" s="2" t="s">
        <v>54</v>
      </c>
      <c r="D32" s="2" t="s">
        <v>55</v>
      </c>
      <c r="E32" s="2" t="s">
        <v>56</v>
      </c>
    </row>
    <row r="33" spans="1:5" ht="15" customHeight="1">
      <c r="A33" s="9" t="s">
        <v>57</v>
      </c>
      <c r="B33" s="9" t="s">
        <v>58</v>
      </c>
      <c r="C33" s="10">
        <v>-0.308</v>
      </c>
      <c r="D33" s="10">
        <v>0.69599999999999995</v>
      </c>
      <c r="E33" s="10">
        <v>1.004</v>
      </c>
    </row>
    <row r="34" spans="1:5" ht="15" customHeight="1">
      <c r="A34" s="9" t="s">
        <v>57</v>
      </c>
      <c r="B34" s="9" t="s">
        <v>10</v>
      </c>
      <c r="C34" s="10">
        <v>6.0999999999999999E-2</v>
      </c>
      <c r="D34" s="10">
        <v>0.14899999999999999</v>
      </c>
      <c r="E34" s="10">
        <v>8.7999999999999995E-2</v>
      </c>
    </row>
    <row r="35" spans="1:5" ht="15" customHeight="1">
      <c r="A35" s="9" t="s">
        <v>57</v>
      </c>
      <c r="B35" s="9" t="s">
        <v>59</v>
      </c>
      <c r="C35" s="10">
        <v>0.14299999999999999</v>
      </c>
      <c r="D35" s="10">
        <v>0.29699999999999999</v>
      </c>
      <c r="E35" s="10">
        <v>0.154</v>
      </c>
    </row>
    <row r="36" spans="1:5" ht="15" customHeight="1">
      <c r="A36" s="9" t="s">
        <v>57</v>
      </c>
      <c r="B36" s="9" t="s">
        <v>60</v>
      </c>
      <c r="C36" s="10">
        <v>0.20499999999999999</v>
      </c>
      <c r="D36" s="10">
        <v>0.19900000000000001</v>
      </c>
      <c r="E36" s="10">
        <v>-6.0000000000000001E-3</v>
      </c>
    </row>
    <row r="37" spans="1:5" ht="15" customHeight="1">
      <c r="A37" s="9" t="s">
        <v>57</v>
      </c>
      <c r="B37" s="9" t="s">
        <v>61</v>
      </c>
      <c r="C37" s="10">
        <v>0.19400000000000001</v>
      </c>
      <c r="D37" s="10">
        <v>0.20599999999999999</v>
      </c>
      <c r="E37" s="10">
        <v>1.2E-2</v>
      </c>
    </row>
    <row r="38" spans="1:5" ht="15" customHeight="1">
      <c r="A38" s="9" t="s">
        <v>62</v>
      </c>
      <c r="B38" s="9" t="s">
        <v>58</v>
      </c>
      <c r="C38" s="10">
        <v>-5.1999999999999998E-2</v>
      </c>
      <c r="D38" s="10">
        <v>0.22600000000000001</v>
      </c>
      <c r="E38" s="10">
        <v>0.27800000000000002</v>
      </c>
    </row>
    <row r="39" spans="1:5" ht="15" customHeight="1">
      <c r="A39" s="9" t="s">
        <v>62</v>
      </c>
      <c r="B39" s="9" t="s">
        <v>10</v>
      </c>
      <c r="C39" s="10">
        <v>5.0999999999999997E-2</v>
      </c>
      <c r="D39" s="10">
        <v>0.11899999999999999</v>
      </c>
      <c r="E39" s="10">
        <v>6.8000000000000005E-2</v>
      </c>
    </row>
    <row r="40" spans="1:5" ht="15" customHeight="1">
      <c r="A40" s="9" t="s">
        <v>62</v>
      </c>
      <c r="B40" s="9" t="s">
        <v>59</v>
      </c>
      <c r="C40" s="10">
        <v>0.13800000000000001</v>
      </c>
      <c r="D40" s="10">
        <v>0.21299999999999999</v>
      </c>
      <c r="E40" s="10">
        <v>7.4999999999999997E-2</v>
      </c>
    </row>
    <row r="41" spans="1:5" ht="15" customHeight="1">
      <c r="A41" s="9" t="s">
        <v>62</v>
      </c>
      <c r="B41" s="9" t="s">
        <v>60</v>
      </c>
      <c r="C41" s="10">
        <v>0.16900000000000001</v>
      </c>
      <c r="D41" s="10">
        <v>0.18</v>
      </c>
      <c r="E41" s="10">
        <v>1.0999999999999999E-2</v>
      </c>
    </row>
    <row r="42" spans="1:5" ht="15" customHeight="1">
      <c r="A42" s="9" t="s">
        <v>62</v>
      </c>
      <c r="B42" s="9" t="s">
        <v>61</v>
      </c>
      <c r="C42" s="10">
        <v>0.185</v>
      </c>
      <c r="D42" s="10">
        <v>0.17899999999999999</v>
      </c>
      <c r="E42" s="10">
        <v>-6.0000000000000001E-3</v>
      </c>
    </row>
    <row r="43" spans="1:5" ht="15" customHeight="1">
      <c r="A43" s="9" t="s">
        <v>63</v>
      </c>
      <c r="B43" s="9" t="s">
        <v>58</v>
      </c>
      <c r="C43" s="10">
        <v>-6.6000000000000003E-2</v>
      </c>
      <c r="D43" s="10">
        <v>0.248</v>
      </c>
      <c r="E43" s="10">
        <v>0.314</v>
      </c>
    </row>
    <row r="44" spans="1:5" ht="15" customHeight="1">
      <c r="A44" s="9" t="s">
        <v>63</v>
      </c>
      <c r="B44" s="9" t="s">
        <v>10</v>
      </c>
      <c r="C44" s="10">
        <v>4.5999999999999999E-2</v>
      </c>
      <c r="D44" s="10">
        <v>0.123</v>
      </c>
      <c r="E44" s="10">
        <v>7.6999999999999999E-2</v>
      </c>
    </row>
    <row r="45" spans="1:5" ht="15" customHeight="1">
      <c r="A45" s="9" t="s">
        <v>63</v>
      </c>
      <c r="B45" s="9" t="s">
        <v>59</v>
      </c>
      <c r="C45" s="10">
        <v>0.13200000000000001</v>
      </c>
      <c r="D45" s="10">
        <v>0.22900000000000001</v>
      </c>
      <c r="E45" s="10">
        <v>9.7000000000000003E-2</v>
      </c>
    </row>
    <row r="46" spans="1:5" ht="15" customHeight="1">
      <c r="A46" s="9" t="s">
        <v>63</v>
      </c>
      <c r="B46" s="9" t="s">
        <v>60</v>
      </c>
      <c r="C46" s="10">
        <v>0.159</v>
      </c>
      <c r="D46" s="10">
        <v>0.214</v>
      </c>
      <c r="E46" s="10">
        <v>5.5E-2</v>
      </c>
    </row>
    <row r="47" spans="1:5" ht="15" customHeight="1">
      <c r="A47" s="9" t="s">
        <v>63</v>
      </c>
      <c r="B47" s="9" t="s">
        <v>61</v>
      </c>
      <c r="C47" s="10">
        <v>0.17699999999999999</v>
      </c>
      <c r="D47" s="10">
        <v>0.20200000000000001</v>
      </c>
      <c r="E47" s="10">
        <v>2.5000000000000001E-2</v>
      </c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</sheetData>
  <mergeCells count="7">
    <mergeCell ref="A25:E25"/>
    <mergeCell ref="A31:E31"/>
    <mergeCell ref="A1:E1"/>
    <mergeCell ref="A2:E2"/>
    <mergeCell ref="A4:E4"/>
    <mergeCell ref="A12:E12"/>
    <mergeCell ref="A19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2"/>
  <sheetViews>
    <sheetView showGridLines="0" topLeftCell="E1" zoomScale="55" zoomScaleNormal="55" workbookViewId="0">
      <selection activeCell="F2" sqref="F2"/>
    </sheetView>
  </sheetViews>
  <sheetFormatPr defaultRowHeight="13.8"/>
  <cols>
    <col min="1" max="1" width="19.796875" customWidth="1"/>
    <col min="2" max="2" width="23.59765625" customWidth="1"/>
    <col min="3" max="3" width="40" customWidth="1"/>
    <col min="4" max="4" width="20.69921875" customWidth="1"/>
    <col min="5" max="5" width="26.3984375" customWidth="1"/>
    <col min="6" max="6" width="11" bestFit="1" customWidth="1"/>
  </cols>
  <sheetData>
    <row r="1" spans="1:6" ht="17.100000000000001" customHeight="1">
      <c r="A1" s="38" t="s">
        <v>64</v>
      </c>
      <c r="B1" s="38"/>
      <c r="C1" s="38"/>
      <c r="D1" s="38"/>
      <c r="E1" s="38"/>
    </row>
    <row r="2" spans="1:6" ht="43.95" customHeight="1">
      <c r="A2" s="39" t="s">
        <v>1</v>
      </c>
      <c r="B2" s="39"/>
      <c r="C2" s="39"/>
      <c r="D2" s="39"/>
      <c r="E2" s="39"/>
    </row>
    <row r="3" spans="1:6" ht="15" customHeight="1">
      <c r="A3" s="1"/>
      <c r="B3" s="1"/>
      <c r="C3" s="1"/>
      <c r="D3" s="1"/>
      <c r="E3" s="1"/>
    </row>
    <row r="4" spans="1:6" ht="15" customHeight="1">
      <c r="A4" s="40" t="s">
        <v>65</v>
      </c>
      <c r="B4" s="40"/>
      <c r="C4" s="40"/>
      <c r="D4" s="40"/>
      <c r="E4" s="40"/>
    </row>
    <row r="5" spans="1:6" ht="15" customHeight="1">
      <c r="A5" s="2" t="s">
        <v>3</v>
      </c>
      <c r="B5" s="2" t="s">
        <v>4</v>
      </c>
      <c r="C5" s="2" t="s">
        <v>66</v>
      </c>
      <c r="D5" s="2"/>
      <c r="E5" s="2"/>
    </row>
    <row r="6" spans="1:6" ht="15" customHeight="1">
      <c r="A6" s="1" t="s">
        <v>67</v>
      </c>
      <c r="B6" s="31">
        <v>50000</v>
      </c>
      <c r="C6" s="1" t="s">
        <v>68</v>
      </c>
      <c r="D6" s="1"/>
      <c r="E6" s="1"/>
    </row>
    <row r="7" spans="1:6" ht="15" customHeight="1">
      <c r="A7" s="1" t="s">
        <v>69</v>
      </c>
      <c r="B7" s="32">
        <v>12.57</v>
      </c>
      <c r="C7" s="1" t="s">
        <v>70</v>
      </c>
      <c r="D7" s="1"/>
      <c r="E7" s="1"/>
    </row>
    <row r="8" spans="1:6" ht="15" customHeight="1">
      <c r="A8" s="1" t="s">
        <v>71</v>
      </c>
      <c r="B8" s="32">
        <v>12.58</v>
      </c>
      <c r="C8" s="1" t="s">
        <v>72</v>
      </c>
      <c r="D8" s="1"/>
      <c r="E8" s="1"/>
    </row>
    <row r="9" spans="1:6" ht="15" customHeight="1">
      <c r="A9" s="1" t="s">
        <v>73</v>
      </c>
      <c r="B9" s="32">
        <v>0</v>
      </c>
      <c r="C9" s="1" t="s">
        <v>74</v>
      </c>
      <c r="D9" s="1"/>
      <c r="E9" s="1"/>
    </row>
    <row r="10" spans="1:6" ht="15" customHeight="1">
      <c r="A10" s="1"/>
      <c r="B10" s="1"/>
      <c r="C10" s="1"/>
      <c r="D10" s="1"/>
      <c r="E10" s="1"/>
    </row>
    <row r="11" spans="1:6" ht="15" customHeight="1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</row>
    <row r="12" spans="1:6" ht="15" customHeight="1">
      <c r="A12" s="1">
        <v>1</v>
      </c>
      <c r="B12" s="32">
        <v>12.58</v>
      </c>
      <c r="C12" s="33">
        <v>200</v>
      </c>
      <c r="D12" s="33">
        <v>200</v>
      </c>
      <c r="E12" s="15">
        <f>D12*B12</f>
        <v>2516</v>
      </c>
    </row>
    <row r="13" spans="1:6" ht="15" customHeight="1">
      <c r="A13" s="1">
        <v>2</v>
      </c>
      <c r="B13" s="32">
        <v>12.59</v>
      </c>
      <c r="C13" s="33">
        <v>100</v>
      </c>
      <c r="D13" s="33">
        <v>100</v>
      </c>
      <c r="E13" s="15">
        <f>D13*B13</f>
        <v>1259</v>
      </c>
    </row>
    <row r="14" spans="1:6" ht="15" customHeight="1">
      <c r="A14" s="1">
        <v>3</v>
      </c>
      <c r="B14" s="32">
        <v>12.6</v>
      </c>
      <c r="C14" s="33">
        <v>500</v>
      </c>
      <c r="D14" s="33">
        <v>500</v>
      </c>
      <c r="E14" s="15">
        <f>D14*B14</f>
        <v>6300</v>
      </c>
    </row>
    <row r="15" spans="1:6" ht="15" customHeight="1">
      <c r="A15" s="1">
        <v>4</v>
      </c>
      <c r="B15" s="32">
        <v>12.61</v>
      </c>
      <c r="C15" s="33">
        <v>900</v>
      </c>
      <c r="D15" s="33">
        <v>900</v>
      </c>
      <c r="E15" s="15">
        <f>D15*B15</f>
        <v>11349</v>
      </c>
      <c r="F15" s="35">
        <f>SUM(E12:E15)-25000</f>
        <v>-3576</v>
      </c>
    </row>
    <row r="16" spans="1:6" ht="15" customHeight="1">
      <c r="A16" s="1">
        <v>5</v>
      </c>
      <c r="B16" s="32">
        <v>12.62</v>
      </c>
      <c r="C16" s="33">
        <v>500</v>
      </c>
      <c r="D16" s="33">
        <f>E16/B16</f>
        <v>283.3597464342314</v>
      </c>
      <c r="E16" s="15">
        <v>3576</v>
      </c>
      <c r="F16" s="34">
        <f>SUM(E12:E16)</f>
        <v>25000</v>
      </c>
    </row>
    <row r="17" spans="1:5" ht="15" customHeight="1">
      <c r="A17" s="1">
        <v>6</v>
      </c>
      <c r="B17" s="32"/>
      <c r="C17" s="33"/>
      <c r="D17" s="33"/>
    </row>
    <row r="18" spans="1:5" ht="15" customHeight="1">
      <c r="A18" s="1">
        <v>7</v>
      </c>
      <c r="B18" s="32"/>
      <c r="C18" s="33"/>
      <c r="D18" s="33"/>
      <c r="E18" s="15"/>
    </row>
    <row r="19" spans="1:5" ht="15" customHeight="1">
      <c r="A19" s="1">
        <v>8</v>
      </c>
      <c r="B19" s="32"/>
      <c r="C19" s="33"/>
      <c r="D19" s="33"/>
      <c r="E19" s="15"/>
    </row>
    <row r="20" spans="1:5" ht="15" customHeight="1">
      <c r="A20" s="1">
        <v>9</v>
      </c>
      <c r="B20" s="32"/>
      <c r="C20" s="33"/>
      <c r="D20" s="33"/>
      <c r="E20" s="15"/>
    </row>
    <row r="21" spans="1:5" ht="15" customHeight="1">
      <c r="A21" s="8" t="s">
        <v>80</v>
      </c>
      <c r="B21" s="8"/>
      <c r="C21" s="14"/>
      <c r="D21" s="14">
        <f>D12+D13+D14+D15+D16+D17+D18+D19+D20</f>
        <v>1983.3597464342315</v>
      </c>
      <c r="E21" s="16">
        <f>SUM(E12:E20)</f>
        <v>25000</v>
      </c>
    </row>
    <row r="22" spans="1:5" ht="15" customHeight="1">
      <c r="A22" s="1"/>
      <c r="B22" s="1"/>
      <c r="C22" s="1"/>
      <c r="D22" s="1"/>
      <c r="E22" s="1"/>
    </row>
    <row r="23" spans="1:5" ht="15" customHeight="1">
      <c r="A23" s="1" t="s">
        <v>81</v>
      </c>
      <c r="B23" s="17">
        <f>D21</f>
        <v>1983.3597464342315</v>
      </c>
      <c r="C23" s="1" t="s">
        <v>82</v>
      </c>
      <c r="D23" s="1"/>
      <c r="E23" s="1"/>
    </row>
    <row r="24" spans="1:5" ht="26.85" customHeight="1">
      <c r="A24" s="1" t="s">
        <v>83</v>
      </c>
      <c r="B24" s="18">
        <f>E21</f>
        <v>25000</v>
      </c>
      <c r="C24" s="1" t="s">
        <v>84</v>
      </c>
      <c r="D24" s="1"/>
      <c r="E24" s="1"/>
    </row>
    <row r="25" spans="1:5" ht="15" customHeight="1">
      <c r="A25" s="1" t="s">
        <v>85</v>
      </c>
      <c r="B25" s="18">
        <f>B24+B9</f>
        <v>25000</v>
      </c>
      <c r="C25" s="1" t="s">
        <v>86</v>
      </c>
      <c r="D25" s="1"/>
      <c r="E25" s="1"/>
    </row>
    <row r="26" spans="1:5" ht="15" customHeight="1">
      <c r="A26" s="1" t="s">
        <v>87</v>
      </c>
      <c r="B26" s="18">
        <f>B25/B23</f>
        <v>12.604874151018777</v>
      </c>
      <c r="C26" s="1" t="s">
        <v>88</v>
      </c>
      <c r="D26" s="1"/>
      <c r="E26" s="1"/>
    </row>
    <row r="27" spans="1:5" ht="15" customHeight="1">
      <c r="A27" s="1" t="s">
        <v>89</v>
      </c>
      <c r="B27" s="18">
        <f>(B7+B8)/2</f>
        <v>12.574999999999999</v>
      </c>
      <c r="C27" s="1" t="s">
        <v>90</v>
      </c>
      <c r="D27" s="1"/>
      <c r="E27" s="1"/>
    </row>
    <row r="28" spans="1:5" ht="15" customHeight="1">
      <c r="A28" s="1" t="s">
        <v>91</v>
      </c>
      <c r="B28" s="19">
        <f>B26/B27-1</f>
        <v>2.3756780134216449E-3</v>
      </c>
      <c r="C28" s="1" t="s">
        <v>92</v>
      </c>
      <c r="D28" s="1"/>
      <c r="E28" s="1"/>
    </row>
    <row r="29" spans="1:5" ht="15" customHeight="1">
      <c r="A29" s="1"/>
      <c r="B29" s="1"/>
      <c r="C29" s="1"/>
      <c r="D29" s="1"/>
      <c r="E29" s="1"/>
    </row>
    <row r="30" spans="1:5" ht="15" customHeight="1">
      <c r="A30" s="1"/>
      <c r="B30" s="1"/>
      <c r="C30" s="1"/>
      <c r="D30" s="1"/>
      <c r="E30" s="1"/>
    </row>
    <row r="31" spans="1:5" ht="15" customHeight="1">
      <c r="A31" s="40" t="s">
        <v>93</v>
      </c>
      <c r="B31" s="40"/>
      <c r="C31" s="40"/>
      <c r="D31" s="40"/>
      <c r="E31" s="40"/>
    </row>
    <row r="32" spans="1:5" ht="15" customHeight="1">
      <c r="A32" s="2" t="s">
        <v>3</v>
      </c>
      <c r="B32" s="2" t="s">
        <v>4</v>
      </c>
      <c r="C32" s="2" t="s">
        <v>66</v>
      </c>
      <c r="D32" s="2"/>
      <c r="E32" s="2"/>
    </row>
    <row r="33" spans="1:6" ht="15" customHeight="1">
      <c r="A33" s="1" t="s">
        <v>67</v>
      </c>
      <c r="B33" s="11">
        <v>50000</v>
      </c>
      <c r="C33" s="1" t="s">
        <v>68</v>
      </c>
      <c r="D33" s="1"/>
      <c r="E33" s="1"/>
    </row>
    <row r="34" spans="1:6" ht="15" customHeight="1">
      <c r="A34" s="1" t="s">
        <v>69</v>
      </c>
      <c r="B34" s="12">
        <v>8.49</v>
      </c>
      <c r="C34" s="1" t="s">
        <v>70</v>
      </c>
      <c r="D34" s="1"/>
      <c r="E34" s="1"/>
    </row>
    <row r="35" spans="1:6" ht="15" customHeight="1">
      <c r="A35" s="1" t="s">
        <v>71</v>
      </c>
      <c r="B35" s="12">
        <v>8.5</v>
      </c>
      <c r="C35" s="1" t="s">
        <v>72</v>
      </c>
      <c r="D35" s="1"/>
      <c r="E35" s="1"/>
    </row>
    <row r="36" spans="1:6" ht="15" customHeight="1">
      <c r="A36" s="1" t="s">
        <v>73</v>
      </c>
      <c r="B36" s="12">
        <v>0</v>
      </c>
      <c r="C36" s="1" t="s">
        <v>74</v>
      </c>
      <c r="D36" s="1"/>
      <c r="E36" s="1"/>
    </row>
    <row r="37" spans="1:6" ht="15" customHeight="1">
      <c r="A37" s="1"/>
      <c r="B37" s="1"/>
      <c r="C37" s="1"/>
      <c r="D37" s="1"/>
      <c r="E37" s="1"/>
    </row>
    <row r="38" spans="1:6" ht="15" customHeight="1">
      <c r="A38" s="2" t="s">
        <v>75</v>
      </c>
      <c r="B38" s="2" t="s">
        <v>76</v>
      </c>
      <c r="C38" s="2" t="s">
        <v>77</v>
      </c>
      <c r="D38" s="2" t="s">
        <v>78</v>
      </c>
      <c r="E38" s="2" t="s">
        <v>79</v>
      </c>
    </row>
    <row r="39" spans="1:6" ht="15" customHeight="1">
      <c r="A39" s="1">
        <v>1</v>
      </c>
      <c r="B39" s="12">
        <v>8.5</v>
      </c>
      <c r="C39" s="13">
        <v>1000</v>
      </c>
      <c r="D39" s="13">
        <v>1000</v>
      </c>
      <c r="E39" s="15">
        <f t="shared" ref="E39:E44" si="0">D39*B39</f>
        <v>8500</v>
      </c>
    </row>
    <row r="40" spans="1:6" ht="15" customHeight="1">
      <c r="A40" s="1">
        <v>2</v>
      </c>
      <c r="B40" s="12">
        <v>8.51</v>
      </c>
      <c r="C40" s="13">
        <v>200</v>
      </c>
      <c r="D40" s="13">
        <v>200</v>
      </c>
      <c r="E40" s="15">
        <f t="shared" si="0"/>
        <v>1702</v>
      </c>
    </row>
    <row r="41" spans="1:6" ht="15" customHeight="1">
      <c r="A41" s="1">
        <v>3</v>
      </c>
      <c r="B41" s="12">
        <v>8.52</v>
      </c>
      <c r="C41" s="13">
        <v>300</v>
      </c>
      <c r="D41" s="13">
        <v>300</v>
      </c>
      <c r="E41" s="15">
        <f t="shared" si="0"/>
        <v>2556</v>
      </c>
    </row>
    <row r="42" spans="1:6" ht="15" customHeight="1">
      <c r="A42" s="1">
        <v>4</v>
      </c>
      <c r="B42" s="12">
        <v>8.5399999999999991</v>
      </c>
      <c r="C42" s="13">
        <v>500</v>
      </c>
      <c r="D42" s="13">
        <v>500</v>
      </c>
      <c r="E42" s="15">
        <f t="shared" si="0"/>
        <v>4270</v>
      </c>
    </row>
    <row r="43" spans="1:6" ht="15" customHeight="1">
      <c r="A43" s="1">
        <v>5</v>
      </c>
      <c r="B43" s="12">
        <v>8.5500000000000007</v>
      </c>
      <c r="C43" s="13">
        <v>300</v>
      </c>
      <c r="D43" s="13">
        <v>300</v>
      </c>
      <c r="E43" s="15">
        <f t="shared" si="0"/>
        <v>2565</v>
      </c>
    </row>
    <row r="44" spans="1:6" ht="15" customHeight="1">
      <c r="A44" s="1">
        <v>6</v>
      </c>
      <c r="B44" s="12">
        <v>8.56</v>
      </c>
      <c r="C44" s="13">
        <v>500</v>
      </c>
      <c r="D44" s="13">
        <v>500</v>
      </c>
      <c r="E44" s="15">
        <f t="shared" si="0"/>
        <v>4280</v>
      </c>
      <c r="F44" s="34">
        <f>SUM(E39:E44)</f>
        <v>23873</v>
      </c>
    </row>
    <row r="45" spans="1:6" ht="15" customHeight="1">
      <c r="A45" s="1"/>
      <c r="B45" s="12">
        <v>8.57</v>
      </c>
      <c r="C45" s="13"/>
      <c r="D45" s="13">
        <f>E45/B45</f>
        <v>131.50525087514586</v>
      </c>
      <c r="E45" s="15">
        <f>25000-23873</f>
        <v>1127</v>
      </c>
    </row>
    <row r="46" spans="1:6" ht="15" customHeight="1">
      <c r="A46" s="1"/>
      <c r="B46" s="12"/>
      <c r="C46" s="13"/>
      <c r="D46" s="13"/>
      <c r="E46" s="15"/>
    </row>
    <row r="47" spans="1:6" ht="15" customHeight="1">
      <c r="A47" s="1"/>
      <c r="B47" s="12"/>
      <c r="C47" s="13"/>
      <c r="D47" s="13"/>
      <c r="E47" s="15"/>
    </row>
    <row r="48" spans="1:6" ht="15" customHeight="1">
      <c r="A48" s="1"/>
      <c r="B48" s="12"/>
      <c r="C48" s="13"/>
      <c r="D48" s="13"/>
      <c r="E48" s="15"/>
    </row>
    <row r="49" spans="1:5" ht="15" customHeight="1">
      <c r="A49" s="1"/>
      <c r="B49" s="12"/>
      <c r="C49" s="13"/>
      <c r="D49" s="13"/>
      <c r="E49" s="15"/>
    </row>
    <row r="50" spans="1:5" ht="15" customHeight="1">
      <c r="A50" s="8" t="s">
        <v>80</v>
      </c>
      <c r="B50" s="8"/>
      <c r="C50" s="14"/>
      <c r="D50" s="14">
        <f>D39+D40+D41+D42+D43+D44+D45+D46+D47+D48+D49</f>
        <v>2931.505250875146</v>
      </c>
      <c r="E50" s="16">
        <f>E39+E40+E41+E42+E43+E44+E45+E46+E47+E48+E49</f>
        <v>25000</v>
      </c>
    </row>
    <row r="51" spans="1:5" ht="15" customHeight="1">
      <c r="A51" s="1"/>
      <c r="B51" s="1"/>
      <c r="C51" s="1"/>
      <c r="D51" s="1"/>
      <c r="E51" s="1"/>
    </row>
    <row r="52" spans="1:5" ht="15" customHeight="1">
      <c r="A52" s="1" t="s">
        <v>81</v>
      </c>
      <c r="B52" s="17">
        <f>D50</f>
        <v>2931.505250875146</v>
      </c>
      <c r="C52" s="1" t="s">
        <v>94</v>
      </c>
      <c r="D52" s="1"/>
      <c r="E52" s="1"/>
    </row>
    <row r="53" spans="1:5" ht="26.85" customHeight="1">
      <c r="A53" s="1" t="s">
        <v>83</v>
      </c>
      <c r="B53" s="18">
        <f>E50</f>
        <v>25000</v>
      </c>
      <c r="C53" s="1" t="s">
        <v>95</v>
      </c>
      <c r="D53" s="1"/>
      <c r="E53" s="1"/>
    </row>
    <row r="54" spans="1:5" ht="15" customHeight="1">
      <c r="A54" s="1" t="s">
        <v>85</v>
      </c>
      <c r="B54" s="18">
        <f>B53+B36</f>
        <v>25000</v>
      </c>
      <c r="C54" s="1" t="s">
        <v>86</v>
      </c>
      <c r="D54" s="1"/>
      <c r="E54" s="1"/>
    </row>
    <row r="55" spans="1:5" ht="15" customHeight="1">
      <c r="A55" s="1" t="s">
        <v>87</v>
      </c>
      <c r="B55" s="18">
        <f>B54/B52</f>
        <v>8.5280420331966713</v>
      </c>
      <c r="C55" s="1" t="s">
        <v>88</v>
      </c>
      <c r="D55" s="1"/>
      <c r="E55" s="1"/>
    </row>
    <row r="56" spans="1:5" ht="15" customHeight="1">
      <c r="A56" s="1" t="s">
        <v>89</v>
      </c>
      <c r="B56" s="18">
        <f>(B34+B35)/2</f>
        <v>8.495000000000001</v>
      </c>
      <c r="C56" s="1" t="s">
        <v>90</v>
      </c>
      <c r="D56" s="1"/>
      <c r="E56" s="1"/>
    </row>
    <row r="57" spans="1:5" ht="15" customHeight="1">
      <c r="A57" s="1" t="s">
        <v>91</v>
      </c>
      <c r="B57" s="20">
        <f>B55/B56-1</f>
        <v>3.8895860149110728E-3</v>
      </c>
      <c r="C57" s="1" t="s">
        <v>92</v>
      </c>
      <c r="D57" s="1"/>
      <c r="E57" s="1"/>
    </row>
    <row r="58" spans="1:5" ht="15" customHeight="1">
      <c r="A58" s="1"/>
      <c r="B58" s="1"/>
      <c r="C58" s="1"/>
      <c r="D58" s="1"/>
      <c r="E58" s="1"/>
    </row>
    <row r="59" spans="1:5" ht="15" customHeight="1">
      <c r="A59" s="1"/>
      <c r="B59" s="1"/>
      <c r="C59" s="1"/>
      <c r="D59" s="1"/>
      <c r="E59" s="1"/>
    </row>
    <row r="60" spans="1:5" ht="15" customHeight="1">
      <c r="A60" s="40" t="s">
        <v>96</v>
      </c>
      <c r="B60" s="40"/>
      <c r="C60" s="40"/>
      <c r="D60" s="40"/>
      <c r="E60" s="40"/>
    </row>
    <row r="61" spans="1:5" ht="26.85" customHeight="1">
      <c r="A61" s="1" t="s">
        <v>97</v>
      </c>
      <c r="B61" s="1" t="s">
        <v>98</v>
      </c>
      <c r="C61" s="1" t="s">
        <v>99</v>
      </c>
      <c r="D61" s="1"/>
      <c r="E61" s="1"/>
    </row>
    <row r="62" spans="1:5" ht="15" customHeight="1">
      <c r="A62" s="1" t="s">
        <v>100</v>
      </c>
      <c r="B62" s="19">
        <f>B28</f>
        <v>2.3756780134216449E-3</v>
      </c>
      <c r="C62" s="1" t="s">
        <v>101</v>
      </c>
      <c r="D62" s="1"/>
      <c r="E62" s="1"/>
    </row>
    <row r="63" spans="1:5" ht="15" customHeight="1">
      <c r="A63" s="1" t="s">
        <v>102</v>
      </c>
      <c r="B63" s="20">
        <f>B57</f>
        <v>3.8895860149110728E-3</v>
      </c>
      <c r="C63" s="1" t="s">
        <v>103</v>
      </c>
      <c r="D63" s="1"/>
      <c r="E63" s="1"/>
    </row>
    <row r="64" spans="1:5" ht="40.200000000000003" customHeight="1">
      <c r="A64" s="1" t="s">
        <v>104</v>
      </c>
      <c r="B64" s="21" t="s">
        <v>105</v>
      </c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</sheetData>
  <mergeCells count="5">
    <mergeCell ref="A1:E1"/>
    <mergeCell ref="A2:E2"/>
    <mergeCell ref="A4:E4"/>
    <mergeCell ref="A31:E31"/>
    <mergeCell ref="A60:E6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showGridLines="0" zoomScale="48" workbookViewId="0">
      <selection activeCell="A15" sqref="A15:E15"/>
    </sheetView>
  </sheetViews>
  <sheetFormatPr defaultRowHeight="13.8"/>
  <cols>
    <col min="1" max="1" width="25" customWidth="1"/>
    <col min="2" max="2" width="42.09765625" customWidth="1"/>
    <col min="3" max="3" width="36.3984375" customWidth="1"/>
    <col min="4" max="4" width="20.69921875" customWidth="1"/>
    <col min="5" max="5" width="24.296875" customWidth="1"/>
  </cols>
  <sheetData>
    <row r="1" spans="1:5" ht="17.100000000000001" customHeight="1">
      <c r="A1" s="38" t="s">
        <v>106</v>
      </c>
      <c r="B1" s="38"/>
      <c r="C1" s="38"/>
      <c r="D1" s="38"/>
      <c r="E1" s="38"/>
    </row>
    <row r="2" spans="1:5" ht="54.9" customHeight="1">
      <c r="A2" s="39" t="s">
        <v>1</v>
      </c>
      <c r="B2" s="39"/>
      <c r="C2" s="39"/>
      <c r="D2" s="39"/>
      <c r="E2" s="39"/>
    </row>
    <row r="3" spans="1:5" ht="15" customHeight="1">
      <c r="A3" s="1"/>
      <c r="B3" s="1"/>
      <c r="C3" s="1"/>
      <c r="D3" s="1"/>
      <c r="E3" s="1"/>
    </row>
    <row r="4" spans="1:5" ht="15" customHeight="1">
      <c r="A4" s="40" t="s">
        <v>107</v>
      </c>
      <c r="B4" s="40"/>
      <c r="C4" s="40"/>
      <c r="D4" s="40"/>
      <c r="E4" s="40"/>
    </row>
    <row r="5" spans="1:5" ht="15" customHeight="1">
      <c r="A5" s="2" t="s">
        <v>108</v>
      </c>
      <c r="B5" s="2" t="s">
        <v>69</v>
      </c>
      <c r="C5" s="2" t="s">
        <v>71</v>
      </c>
      <c r="D5" s="2" t="s">
        <v>109</v>
      </c>
      <c r="E5" s="2" t="s">
        <v>110</v>
      </c>
    </row>
    <row r="6" spans="1:5" ht="15" customHeight="1">
      <c r="A6" s="3" t="s">
        <v>111</v>
      </c>
      <c r="B6" s="22">
        <v>12.57</v>
      </c>
      <c r="C6" s="22">
        <v>12.58</v>
      </c>
      <c r="D6" s="23">
        <f>(B6+C6)/2</f>
        <v>12.574999999999999</v>
      </c>
      <c r="E6" s="19">
        <f>C6/D6-1</f>
        <v>3.9761431411533543E-4</v>
      </c>
    </row>
    <row r="7" spans="1:5" ht="15" customHeight="1">
      <c r="A7" s="3" t="s">
        <v>112</v>
      </c>
      <c r="B7" s="22">
        <v>8.49</v>
      </c>
      <c r="C7" s="22">
        <v>8.5</v>
      </c>
      <c r="D7" s="23">
        <f>(B7+C7)/2</f>
        <v>8.495000000000001</v>
      </c>
      <c r="E7" s="20">
        <f>C7/D7-1</f>
        <v>5.8858151854024321E-4</v>
      </c>
    </row>
    <row r="8" spans="1:5" ht="15" customHeight="1">
      <c r="A8" s="1"/>
      <c r="B8" s="1"/>
      <c r="C8" s="1"/>
      <c r="D8" s="1"/>
      <c r="E8" s="1"/>
    </row>
    <row r="9" spans="1:5" ht="15" customHeight="1">
      <c r="A9" s="1"/>
      <c r="B9" s="1"/>
      <c r="C9" s="1"/>
      <c r="D9" s="1"/>
      <c r="E9" s="1"/>
    </row>
    <row r="10" spans="1:5" ht="15" customHeight="1">
      <c r="A10" s="1" t="s">
        <v>113</v>
      </c>
      <c r="B10" s="1" t="s">
        <v>114</v>
      </c>
      <c r="C10" s="1"/>
      <c r="D10" s="1"/>
      <c r="E10" s="1"/>
    </row>
    <row r="11" spans="1:5" ht="15" customHeight="1">
      <c r="A11" s="1" t="s">
        <v>113</v>
      </c>
      <c r="B11" s="1" t="s">
        <v>115</v>
      </c>
      <c r="C11" s="1"/>
      <c r="D11" s="1"/>
      <c r="E11" s="1"/>
    </row>
    <row r="12" spans="1:5" ht="26.85" customHeight="1">
      <c r="A12" s="1" t="s">
        <v>22</v>
      </c>
      <c r="B12" s="21" t="s">
        <v>116</v>
      </c>
      <c r="C12" s="1"/>
      <c r="D12" s="1"/>
      <c r="E12" s="1"/>
    </row>
    <row r="13" spans="1:5" ht="15" customHeight="1">
      <c r="A13" s="1"/>
      <c r="B13" s="1"/>
      <c r="C13" s="1"/>
      <c r="D13" s="1"/>
      <c r="E13" s="1"/>
    </row>
    <row r="14" spans="1:5" ht="15" customHeight="1">
      <c r="A14" s="1"/>
      <c r="B14" s="1"/>
      <c r="C14" s="1"/>
      <c r="D14" s="1"/>
      <c r="E14" s="1"/>
    </row>
    <row r="15" spans="1:5" ht="26.85" customHeight="1">
      <c r="A15" s="40" t="s">
        <v>96</v>
      </c>
      <c r="B15" s="40"/>
      <c r="C15" s="40"/>
      <c r="D15" s="40"/>
      <c r="E15" s="40"/>
    </row>
    <row r="16" spans="1:5" ht="15" customHeight="1">
      <c r="A16" s="1" t="s">
        <v>97</v>
      </c>
      <c r="B16" s="1" t="s">
        <v>117</v>
      </c>
      <c r="C16" s="1" t="s">
        <v>118</v>
      </c>
      <c r="D16" s="1"/>
      <c r="E16" s="1"/>
    </row>
    <row r="17" spans="1:5" ht="15" customHeight="1">
      <c r="A17" s="1" t="s">
        <v>119</v>
      </c>
      <c r="B17" s="19">
        <f>E6</f>
        <v>3.9761431411533543E-4</v>
      </c>
      <c r="C17" s="1" t="s">
        <v>120</v>
      </c>
      <c r="D17" s="1"/>
      <c r="E17" s="1"/>
    </row>
    <row r="18" spans="1:5" ht="15" customHeight="1">
      <c r="A18" s="1" t="s">
        <v>121</v>
      </c>
      <c r="B18" s="20">
        <f>E7</f>
        <v>5.8858151854024321E-4</v>
      </c>
      <c r="C18" s="1" t="s">
        <v>122</v>
      </c>
      <c r="D18" s="1"/>
      <c r="E18" s="1"/>
    </row>
    <row r="19" spans="1:5" ht="15" customHeight="1">
      <c r="A19" s="1" t="s">
        <v>104</v>
      </c>
      <c r="B19" s="21" t="s">
        <v>123</v>
      </c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</sheetData>
  <mergeCells count="4">
    <mergeCell ref="A1:E1"/>
    <mergeCell ref="A2:E2"/>
    <mergeCell ref="A4:E4"/>
    <mergeCell ref="A15:E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6"/>
  <sheetViews>
    <sheetView showGridLines="0" zoomScale="51" zoomScaleNormal="61" workbookViewId="0">
      <selection activeCell="D17" sqref="D17"/>
    </sheetView>
  </sheetViews>
  <sheetFormatPr defaultRowHeight="13.8"/>
  <cols>
    <col min="1" max="1" width="33.59765625" customWidth="1"/>
    <col min="2" max="2" width="24.296875" customWidth="1"/>
    <col min="3" max="3" width="46.3984375" customWidth="1"/>
    <col min="4" max="4" width="20.69921875" customWidth="1"/>
    <col min="5" max="5" width="43.59765625" customWidth="1"/>
  </cols>
  <sheetData>
    <row r="1" spans="1:5" ht="17.100000000000001" customHeight="1">
      <c r="A1" s="38" t="s">
        <v>124</v>
      </c>
      <c r="B1" s="38"/>
      <c r="C1" s="38"/>
      <c r="D1" s="38"/>
      <c r="E1" s="38"/>
    </row>
    <row r="2" spans="1:5" ht="43.95" customHeight="1">
      <c r="A2" s="39" t="s">
        <v>1</v>
      </c>
      <c r="B2" s="39"/>
      <c r="C2" s="39"/>
      <c r="D2" s="39"/>
      <c r="E2" s="39"/>
    </row>
    <row r="3" spans="1:5" ht="15" customHeight="1">
      <c r="A3" s="1"/>
      <c r="B3" s="1"/>
      <c r="C3" s="1"/>
      <c r="D3" s="1"/>
      <c r="E3" s="1"/>
    </row>
    <row r="4" spans="1:5" ht="15" customHeight="1">
      <c r="A4" s="40" t="s">
        <v>2</v>
      </c>
      <c r="B4" s="40"/>
      <c r="C4" s="40"/>
      <c r="D4" s="40"/>
      <c r="E4" s="40"/>
    </row>
    <row r="5" spans="1:5" ht="15" customHeight="1">
      <c r="A5" s="2" t="s">
        <v>3</v>
      </c>
      <c r="B5" s="2" t="s">
        <v>4</v>
      </c>
      <c r="C5" s="2" t="s">
        <v>5</v>
      </c>
      <c r="D5" s="2"/>
      <c r="E5" s="2"/>
    </row>
    <row r="6" spans="1:5" ht="15" customHeight="1">
      <c r="A6" s="1" t="s">
        <v>125</v>
      </c>
      <c r="B6" s="12">
        <v>18.239999999999998</v>
      </c>
      <c r="C6" s="1" t="s">
        <v>126</v>
      </c>
      <c r="D6" s="1"/>
      <c r="E6" s="1"/>
    </row>
    <row r="7" spans="1:5" ht="15" customHeight="1">
      <c r="A7" s="1" t="s">
        <v>127</v>
      </c>
      <c r="B7" s="13">
        <v>10000</v>
      </c>
      <c r="C7" s="1" t="s">
        <v>128</v>
      </c>
      <c r="D7" s="1"/>
      <c r="E7" s="1"/>
    </row>
    <row r="8" spans="1:5" ht="15" customHeight="1">
      <c r="A8" s="1" t="s">
        <v>129</v>
      </c>
      <c r="B8" s="12">
        <v>0.01</v>
      </c>
      <c r="C8" s="1" t="s">
        <v>130</v>
      </c>
      <c r="D8" s="1"/>
      <c r="E8" s="1"/>
    </row>
    <row r="9" spans="1:5" ht="15" customHeight="1">
      <c r="A9" s="1"/>
      <c r="B9" s="1"/>
      <c r="C9" s="1"/>
      <c r="D9" s="1"/>
      <c r="E9" s="1"/>
    </row>
    <row r="10" spans="1:5" ht="26.85" customHeight="1">
      <c r="A10" s="40" t="s">
        <v>131</v>
      </c>
      <c r="B10" s="40"/>
      <c r="C10" s="40"/>
      <c r="D10" s="40"/>
      <c r="E10" s="40"/>
    </row>
    <row r="11" spans="1:5" ht="15" customHeight="1">
      <c r="A11" s="2" t="s">
        <v>132</v>
      </c>
      <c r="B11" s="2" t="s">
        <v>76</v>
      </c>
      <c r="C11" s="2" t="s">
        <v>77</v>
      </c>
      <c r="D11" s="2" t="s">
        <v>78</v>
      </c>
      <c r="E11" s="2" t="s">
        <v>133</v>
      </c>
    </row>
    <row r="12" spans="1:5" ht="15" customHeight="1">
      <c r="A12" s="1" t="s">
        <v>134</v>
      </c>
      <c r="B12" s="12">
        <v>18.22</v>
      </c>
      <c r="C12" s="13">
        <v>500</v>
      </c>
      <c r="D12" s="13">
        <v>500</v>
      </c>
      <c r="E12" s="15">
        <f>D12*B12</f>
        <v>9110</v>
      </c>
    </row>
    <row r="13" spans="1:5" ht="15" customHeight="1">
      <c r="A13" s="1" t="s">
        <v>135</v>
      </c>
      <c r="B13" s="12">
        <v>18.22</v>
      </c>
      <c r="C13" s="13">
        <v>300</v>
      </c>
      <c r="D13" s="13">
        <v>300</v>
      </c>
      <c r="E13" s="15">
        <f>D13*B13</f>
        <v>5466</v>
      </c>
    </row>
    <row r="14" spans="1:5" ht="15" customHeight="1">
      <c r="A14" s="1" t="s">
        <v>136</v>
      </c>
      <c r="B14" s="12">
        <v>18.22</v>
      </c>
      <c r="C14" s="13">
        <v>1000</v>
      </c>
      <c r="D14" s="13">
        <v>1000</v>
      </c>
      <c r="E14" s="15">
        <f>D14*B14</f>
        <v>18220</v>
      </c>
    </row>
    <row r="15" spans="1:5" ht="15" customHeight="1">
      <c r="A15" s="1" t="s">
        <v>137</v>
      </c>
      <c r="B15" s="12">
        <v>18.23</v>
      </c>
      <c r="C15" s="13">
        <v>500</v>
      </c>
      <c r="D15" s="13">
        <v>500</v>
      </c>
      <c r="E15" s="15">
        <f>D15*B15</f>
        <v>9115</v>
      </c>
    </row>
    <row r="16" spans="1:5" ht="15" customHeight="1">
      <c r="A16" s="1"/>
      <c r="B16" s="12"/>
      <c r="C16" s="13"/>
      <c r="D16" s="13">
        <v>100</v>
      </c>
      <c r="E16" s="15"/>
    </row>
    <row r="17" spans="1:5" ht="15" customHeight="1">
      <c r="A17" s="8" t="s">
        <v>80</v>
      </c>
      <c r="B17" s="8"/>
      <c r="C17" s="14"/>
      <c r="D17" s="14">
        <f>SUM(D12:D16)</f>
        <v>2400</v>
      </c>
      <c r="E17" s="16">
        <f>E12+E13+E14+E15</f>
        <v>41911</v>
      </c>
    </row>
    <row r="18" spans="1:5" ht="15" customHeight="1">
      <c r="A18" s="1"/>
      <c r="B18" s="1"/>
      <c r="C18" s="1"/>
      <c r="D18" s="1"/>
      <c r="E18" s="1"/>
    </row>
    <row r="19" spans="1:5" ht="15" customHeight="1">
      <c r="A19" s="1" t="s">
        <v>138</v>
      </c>
      <c r="B19" s="24">
        <f>E17/D17+B8</f>
        <v>17.47291666666667</v>
      </c>
      <c r="C19" s="1" t="s">
        <v>139</v>
      </c>
      <c r="D19" s="1"/>
      <c r="E19" s="1"/>
    </row>
    <row r="20" spans="1:5" ht="15" customHeight="1">
      <c r="A20" s="1" t="s">
        <v>140</v>
      </c>
      <c r="B20" s="25">
        <f>B7-D17</f>
        <v>7600</v>
      </c>
      <c r="C20" s="1" t="s">
        <v>141</v>
      </c>
      <c r="D20" s="1"/>
      <c r="E20" s="1" t="s">
        <v>142</v>
      </c>
    </row>
    <row r="21" spans="1:5" ht="15" customHeight="1">
      <c r="A21" s="1"/>
      <c r="B21" s="1"/>
      <c r="C21" s="1"/>
      <c r="D21" s="1"/>
      <c r="E21" s="1"/>
    </row>
    <row r="22" spans="1:5" ht="15" customHeight="1">
      <c r="A22" s="1"/>
      <c r="B22" s="1"/>
      <c r="C22" s="1"/>
      <c r="D22" s="1"/>
      <c r="E22" s="1"/>
    </row>
    <row r="23" spans="1:5" ht="26.85" customHeight="1">
      <c r="A23" s="40" t="s">
        <v>143</v>
      </c>
      <c r="B23" s="40"/>
      <c r="C23" s="40"/>
      <c r="D23" s="40"/>
      <c r="E23" s="40"/>
    </row>
    <row r="24" spans="1:5" ht="15" customHeight="1">
      <c r="A24" s="2" t="s">
        <v>132</v>
      </c>
      <c r="B24" s="2" t="s">
        <v>144</v>
      </c>
      <c r="C24" s="2" t="s">
        <v>145</v>
      </c>
      <c r="D24" s="2" t="s">
        <v>146</v>
      </c>
      <c r="E24" s="2" t="s">
        <v>147</v>
      </c>
    </row>
    <row r="25" spans="1:5" ht="15" customHeight="1">
      <c r="A25" s="1" t="s">
        <v>148</v>
      </c>
      <c r="B25" s="12">
        <v>18.2</v>
      </c>
      <c r="C25" s="13">
        <v>100</v>
      </c>
      <c r="D25" s="13">
        <v>100</v>
      </c>
      <c r="E25" s="15">
        <f t="shared" ref="E25:E32" si="0">D25*B25</f>
        <v>1820</v>
      </c>
    </row>
    <row r="26" spans="1:5" ht="15" customHeight="1">
      <c r="A26" s="1" t="s">
        <v>149</v>
      </c>
      <c r="B26" s="12">
        <v>18.2</v>
      </c>
      <c r="C26" s="13">
        <v>200</v>
      </c>
      <c r="D26" s="13">
        <v>200</v>
      </c>
      <c r="E26" s="15">
        <f t="shared" si="0"/>
        <v>3640</v>
      </c>
    </row>
    <row r="27" spans="1:5" ht="15" customHeight="1">
      <c r="A27" s="1" t="s">
        <v>150</v>
      </c>
      <c r="B27" s="12">
        <v>18.190000000000001</v>
      </c>
      <c r="C27" s="13">
        <v>1000</v>
      </c>
      <c r="D27" s="13">
        <v>1000</v>
      </c>
      <c r="E27" s="15">
        <f t="shared" si="0"/>
        <v>18190</v>
      </c>
    </row>
    <row r="28" spans="1:5" ht="15" customHeight="1">
      <c r="A28" s="1" t="s">
        <v>136</v>
      </c>
      <c r="B28" s="12">
        <v>18.190000000000001</v>
      </c>
      <c r="C28" s="13">
        <v>500</v>
      </c>
      <c r="D28" s="13">
        <v>500</v>
      </c>
      <c r="E28" s="15">
        <f t="shared" si="0"/>
        <v>9095</v>
      </c>
    </row>
    <row r="29" spans="1:5" ht="15" customHeight="1">
      <c r="A29" s="1" t="s">
        <v>151</v>
      </c>
      <c r="B29" s="12">
        <v>18.190000000000001</v>
      </c>
      <c r="C29" s="13">
        <v>100</v>
      </c>
      <c r="D29" s="13">
        <v>100</v>
      </c>
      <c r="E29" s="15">
        <f t="shared" si="0"/>
        <v>1819.0000000000002</v>
      </c>
    </row>
    <row r="30" spans="1:5" ht="15" customHeight="1">
      <c r="A30" s="1" t="s">
        <v>152</v>
      </c>
      <c r="B30" s="12">
        <v>18.18</v>
      </c>
      <c r="C30" s="13">
        <v>100</v>
      </c>
      <c r="D30" s="13">
        <v>100</v>
      </c>
      <c r="E30" s="15">
        <f t="shared" si="0"/>
        <v>1818</v>
      </c>
    </row>
    <row r="31" spans="1:5" ht="15" customHeight="1">
      <c r="A31" s="1" t="s">
        <v>134</v>
      </c>
      <c r="B31" s="12">
        <v>18.170000000000002</v>
      </c>
      <c r="C31" s="13">
        <v>200</v>
      </c>
      <c r="D31" s="13">
        <v>200</v>
      </c>
      <c r="E31" s="15">
        <f t="shared" si="0"/>
        <v>3634.0000000000005</v>
      </c>
    </row>
    <row r="32" spans="1:5" ht="15" customHeight="1">
      <c r="A32" s="1" t="s">
        <v>135</v>
      </c>
      <c r="B32" s="12">
        <v>18.16</v>
      </c>
      <c r="C32" s="13">
        <v>300</v>
      </c>
      <c r="D32" s="13">
        <v>100</v>
      </c>
      <c r="E32" s="15">
        <f t="shared" si="0"/>
        <v>1816</v>
      </c>
    </row>
    <row r="33" spans="1:5" ht="15" customHeight="1">
      <c r="A33" s="8" t="s">
        <v>80</v>
      </c>
      <c r="B33" s="8"/>
      <c r="C33" s="14"/>
      <c r="D33" s="14">
        <f>D25+D26+D27+D28+D29+D30+D31+D32</f>
        <v>2300</v>
      </c>
      <c r="E33" s="16">
        <f>E25+E26+E27+E28+E29+E30+E31+E32</f>
        <v>41832</v>
      </c>
    </row>
    <row r="34" spans="1:5" ht="15" customHeight="1">
      <c r="A34" s="1"/>
      <c r="B34" s="1"/>
      <c r="C34" s="1"/>
      <c r="D34" s="1"/>
      <c r="E34" s="1"/>
    </row>
    <row r="35" spans="1:5" ht="15" customHeight="1">
      <c r="A35" s="1" t="s">
        <v>153</v>
      </c>
      <c r="B35" s="24">
        <f>E33/D33-B8</f>
        <v>18.177826086956522</v>
      </c>
      <c r="C35" s="1" t="s">
        <v>154</v>
      </c>
      <c r="D35" s="1"/>
      <c r="E35" s="1"/>
    </row>
    <row r="36" spans="1:5" ht="15" customHeight="1">
      <c r="A36" s="1" t="s">
        <v>155</v>
      </c>
      <c r="B36" s="17">
        <f>D33-D17</f>
        <v>-100</v>
      </c>
      <c r="C36" s="1" t="s">
        <v>156</v>
      </c>
      <c r="D36" s="1"/>
      <c r="E36" s="1"/>
    </row>
    <row r="37" spans="1:5" ht="15" customHeight="1">
      <c r="A37" s="1"/>
      <c r="B37" s="1"/>
      <c r="C37" s="1"/>
      <c r="D37" s="1"/>
      <c r="E37" s="1"/>
    </row>
    <row r="38" spans="1:5" ht="15" customHeight="1">
      <c r="A38" s="1"/>
      <c r="B38" s="1"/>
      <c r="C38" s="1"/>
      <c r="D38" s="1"/>
      <c r="E38" s="1"/>
    </row>
    <row r="39" spans="1:5" ht="15" customHeight="1">
      <c r="A39" s="40" t="s">
        <v>157</v>
      </c>
      <c r="B39" s="40"/>
      <c r="C39" s="40"/>
      <c r="D39" s="40"/>
      <c r="E39" s="40"/>
    </row>
    <row r="40" spans="1:5" ht="15" customHeight="1">
      <c r="A40" s="1" t="s">
        <v>158</v>
      </c>
      <c r="B40" s="15">
        <f>B8*(D17+D33)</f>
        <v>47</v>
      </c>
      <c r="C40" s="1" t="s">
        <v>159</v>
      </c>
      <c r="D40" s="1"/>
      <c r="E40" s="1"/>
    </row>
    <row r="41" spans="1:5" ht="15" customHeight="1">
      <c r="A41" s="1" t="s">
        <v>160</v>
      </c>
      <c r="B41" s="26">
        <f>E33-E17-B40</f>
        <v>-126</v>
      </c>
      <c r="C41" s="1" t="s">
        <v>161</v>
      </c>
      <c r="D41" s="1"/>
      <c r="E41" s="1" t="s">
        <v>162</v>
      </c>
    </row>
    <row r="42" spans="1:5" ht="15" customHeight="1">
      <c r="A42" s="1"/>
      <c r="B42" s="1"/>
      <c r="C42" s="1"/>
      <c r="D42" s="1"/>
      <c r="E42" s="1"/>
    </row>
    <row r="43" spans="1:5" ht="15" customHeight="1">
      <c r="A43" s="1"/>
      <c r="B43" s="1"/>
      <c r="C43" s="1"/>
      <c r="D43" s="1"/>
      <c r="E43" s="1"/>
    </row>
    <row r="44" spans="1:5" ht="26.85" customHeight="1">
      <c r="A44" s="40" t="s">
        <v>44</v>
      </c>
      <c r="B44" s="40"/>
      <c r="C44" s="40"/>
      <c r="D44" s="40"/>
      <c r="E44" s="40"/>
    </row>
    <row r="45" spans="1:5" ht="15" customHeight="1">
      <c r="A45" s="1" t="s">
        <v>163</v>
      </c>
      <c r="B45" s="24">
        <v>18.232199999999999</v>
      </c>
      <c r="C45" s="1" t="s">
        <v>164</v>
      </c>
      <c r="D45" s="1"/>
      <c r="E45" s="1"/>
    </row>
    <row r="46" spans="1:5" ht="15" customHeight="1">
      <c r="A46" s="1" t="s">
        <v>165</v>
      </c>
      <c r="B46" s="24">
        <v>18.177800000000001</v>
      </c>
      <c r="C46" s="1" t="s">
        <v>164</v>
      </c>
      <c r="D46" s="1"/>
      <c r="E46" s="1"/>
    </row>
    <row r="47" spans="1:5" ht="15" customHeight="1">
      <c r="A47" s="1" t="s">
        <v>160</v>
      </c>
      <c r="B47" s="26">
        <v>-125</v>
      </c>
      <c r="C47" s="1" t="s">
        <v>166</v>
      </c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</sheetData>
  <mergeCells count="7">
    <mergeCell ref="A39:E39"/>
    <mergeCell ref="A44:E44"/>
    <mergeCell ref="A1:E1"/>
    <mergeCell ref="A2:E2"/>
    <mergeCell ref="A4:E4"/>
    <mergeCell ref="A10:E10"/>
    <mergeCell ref="A23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5"/>
  <sheetViews>
    <sheetView showGridLines="0" tabSelected="1" zoomScale="81" workbookViewId="0">
      <selection activeCell="E66" sqref="E66"/>
    </sheetView>
  </sheetViews>
  <sheetFormatPr defaultRowHeight="13.8"/>
  <cols>
    <col min="1" max="1" width="21.3984375" customWidth="1"/>
    <col min="2" max="2" width="17.8984375" customWidth="1"/>
    <col min="3" max="3" width="36.3984375" customWidth="1"/>
    <col min="4" max="4" width="23.59765625" customWidth="1"/>
    <col min="5" max="5" width="57.8984375" customWidth="1"/>
  </cols>
  <sheetData>
    <row r="1" spans="1:5" ht="34.200000000000003" customHeight="1">
      <c r="A1" s="38" t="s">
        <v>333</v>
      </c>
      <c r="B1" s="38"/>
      <c r="C1" s="38"/>
      <c r="D1" s="38"/>
      <c r="E1" s="38"/>
    </row>
    <row r="2" spans="1:5" ht="65.849999999999994" customHeight="1">
      <c r="A2" s="39" t="s">
        <v>1</v>
      </c>
      <c r="B2" s="39"/>
      <c r="C2" s="39"/>
      <c r="D2" s="39"/>
      <c r="E2" s="39"/>
    </row>
    <row r="3" spans="1:5" ht="15" customHeight="1">
      <c r="A3" s="1"/>
      <c r="B3" s="1"/>
      <c r="C3" s="1"/>
      <c r="D3" s="1"/>
      <c r="E3" s="1"/>
    </row>
    <row r="4" spans="1:5" ht="15" customHeight="1">
      <c r="A4" s="40" t="s">
        <v>2</v>
      </c>
      <c r="B4" s="40"/>
      <c r="C4" s="40"/>
      <c r="D4" s="40"/>
      <c r="E4" s="40"/>
    </row>
    <row r="5" spans="1:5" ht="15" customHeight="1">
      <c r="A5" s="2" t="s">
        <v>3</v>
      </c>
      <c r="B5" s="2" t="s">
        <v>4</v>
      </c>
      <c r="C5" s="2" t="s">
        <v>5</v>
      </c>
      <c r="D5" s="2"/>
      <c r="E5" s="2"/>
    </row>
    <row r="6" spans="1:5" ht="26.85" customHeight="1">
      <c r="A6" s="1" t="s">
        <v>167</v>
      </c>
      <c r="B6" s="12">
        <v>69.150000000000006</v>
      </c>
      <c r="C6" s="1" t="s">
        <v>168</v>
      </c>
      <c r="D6" s="1"/>
      <c r="E6" s="1"/>
    </row>
    <row r="7" spans="1:5" ht="15" customHeight="1">
      <c r="A7" s="1" t="s">
        <v>169</v>
      </c>
      <c r="B7" s="13">
        <v>1000</v>
      </c>
      <c r="C7" s="1" t="s">
        <v>170</v>
      </c>
      <c r="D7" s="1"/>
      <c r="E7" s="1"/>
    </row>
    <row r="8" spans="1:5" ht="15" customHeight="1">
      <c r="A8" s="1" t="s">
        <v>171</v>
      </c>
      <c r="B8" s="12">
        <v>76</v>
      </c>
      <c r="C8" s="1" t="s">
        <v>172</v>
      </c>
      <c r="D8" s="1"/>
      <c r="E8" s="1"/>
    </row>
    <row r="9" spans="1:5" ht="26.85" customHeight="1">
      <c r="A9" s="1" t="s">
        <v>173</v>
      </c>
      <c r="B9" s="12">
        <v>10</v>
      </c>
      <c r="C9" s="1" t="s">
        <v>174</v>
      </c>
      <c r="D9" s="1"/>
      <c r="E9" s="1"/>
    </row>
    <row r="10" spans="1:5" ht="15" customHeight="1">
      <c r="A10" s="1" t="s">
        <v>175</v>
      </c>
      <c r="B10" s="13">
        <v>500</v>
      </c>
      <c r="C10" s="1" t="s">
        <v>176</v>
      </c>
      <c r="D10" s="1"/>
      <c r="E10" s="1"/>
    </row>
    <row r="11" spans="1:5" ht="15" customHeight="1">
      <c r="A11" s="1"/>
      <c r="B11" s="1"/>
      <c r="C11" s="1"/>
      <c r="D11" s="1"/>
      <c r="E11" s="1"/>
    </row>
    <row r="12" spans="1:5" ht="15" customHeight="1">
      <c r="A12" s="1"/>
      <c r="B12" s="1"/>
      <c r="C12" s="1"/>
      <c r="D12" s="1"/>
      <c r="E12" s="1"/>
    </row>
    <row r="13" spans="1:5" ht="15" customHeight="1">
      <c r="A13" s="40" t="s">
        <v>177</v>
      </c>
      <c r="B13" s="40"/>
      <c r="C13" s="40"/>
      <c r="D13" s="40"/>
      <c r="E13" s="40"/>
    </row>
    <row r="14" spans="1:5" ht="40.200000000000003" customHeight="1">
      <c r="A14" s="27" t="s">
        <v>178</v>
      </c>
      <c r="B14" s="27" t="s">
        <v>179</v>
      </c>
      <c r="C14" s="27" t="s">
        <v>180</v>
      </c>
      <c r="D14" s="27"/>
      <c r="E14" s="27"/>
    </row>
    <row r="15" spans="1:5" ht="40.200000000000003" customHeight="1">
      <c r="A15" s="27" t="s">
        <v>181</v>
      </c>
      <c r="B15" s="27" t="s">
        <v>182</v>
      </c>
      <c r="C15" s="27" t="s">
        <v>183</v>
      </c>
      <c r="D15" s="27"/>
      <c r="E15" s="27"/>
    </row>
    <row r="16" spans="1:5" ht="40.200000000000003" customHeight="1">
      <c r="A16" s="27" t="s">
        <v>184</v>
      </c>
      <c r="B16" s="27" t="s">
        <v>185</v>
      </c>
      <c r="C16" s="27" t="s">
        <v>186</v>
      </c>
      <c r="D16" s="27"/>
      <c r="E16" s="27"/>
    </row>
    <row r="17" spans="1:5" ht="15" customHeight="1">
      <c r="A17" s="1"/>
      <c r="B17" s="1"/>
      <c r="C17" s="1"/>
      <c r="D17" s="1"/>
      <c r="E17" s="1"/>
    </row>
    <row r="18" spans="1:5" ht="15" customHeight="1">
      <c r="A18" s="1"/>
      <c r="B18" s="1"/>
      <c r="C18" s="1"/>
      <c r="D18" s="1"/>
      <c r="E18" s="1"/>
    </row>
    <row r="19" spans="1:5" ht="26.85" customHeight="1">
      <c r="A19" s="40" t="s">
        <v>187</v>
      </c>
      <c r="B19" s="40"/>
      <c r="C19" s="40"/>
      <c r="D19" s="40"/>
      <c r="E19" s="40"/>
    </row>
    <row r="20" spans="1:5" ht="15" customHeight="1">
      <c r="A20" s="2" t="s">
        <v>188</v>
      </c>
      <c r="B20" s="2" t="s">
        <v>189</v>
      </c>
      <c r="C20" s="2" t="s">
        <v>190</v>
      </c>
      <c r="D20" s="2" t="s">
        <v>191</v>
      </c>
      <c r="E20" s="2" t="s">
        <v>192</v>
      </c>
    </row>
    <row r="21" spans="1:5" ht="15" customHeight="1">
      <c r="A21" s="3" t="s">
        <v>193</v>
      </c>
      <c r="B21" s="12">
        <v>69.150000000000006</v>
      </c>
      <c r="C21" s="12">
        <v>69.150000000000006</v>
      </c>
      <c r="D21" s="28">
        <f t="shared" ref="D21:D52" si="0">C21-$B$9</f>
        <v>59.150000000000006</v>
      </c>
      <c r="E21" s="3"/>
    </row>
    <row r="22" spans="1:5" ht="15" customHeight="1">
      <c r="A22" s="3" t="s">
        <v>194</v>
      </c>
      <c r="B22" s="12">
        <v>72.72</v>
      </c>
      <c r="C22" s="12">
        <v>72.72</v>
      </c>
      <c r="D22" s="28">
        <f t="shared" si="0"/>
        <v>62.72</v>
      </c>
      <c r="E22" s="3"/>
    </row>
    <row r="23" spans="1:5" ht="15" customHeight="1">
      <c r="A23" s="3" t="s">
        <v>195</v>
      </c>
      <c r="B23" s="12">
        <v>72.25</v>
      </c>
      <c r="C23" s="12">
        <v>72.72</v>
      </c>
      <c r="D23" s="28">
        <f t="shared" si="0"/>
        <v>62.72</v>
      </c>
      <c r="E23" s="3"/>
    </row>
    <row r="24" spans="1:5" ht="15" customHeight="1">
      <c r="A24" s="3" t="s">
        <v>196</v>
      </c>
      <c r="B24" s="12">
        <v>73.8</v>
      </c>
      <c r="C24" s="12">
        <v>73.8</v>
      </c>
      <c r="D24" s="28">
        <f t="shared" si="0"/>
        <v>63.8</v>
      </c>
      <c r="E24" s="3"/>
    </row>
    <row r="25" spans="1:5" ht="15" customHeight="1">
      <c r="A25" s="3" t="s">
        <v>197</v>
      </c>
      <c r="B25" s="12">
        <v>75.23</v>
      </c>
      <c r="C25" s="12">
        <v>75.23</v>
      </c>
      <c r="D25" s="28">
        <f t="shared" si="0"/>
        <v>65.23</v>
      </c>
      <c r="E25" s="3"/>
    </row>
    <row r="26" spans="1:5" ht="15" customHeight="1">
      <c r="A26" s="3" t="s">
        <v>198</v>
      </c>
      <c r="B26" s="12">
        <v>75.099999999999994</v>
      </c>
      <c r="C26" s="12">
        <v>75.23</v>
      </c>
      <c r="D26" s="28">
        <f t="shared" si="0"/>
        <v>65.23</v>
      </c>
      <c r="E26" s="3"/>
    </row>
    <row r="27" spans="1:5" ht="15" customHeight="1">
      <c r="A27" s="3" t="s">
        <v>199</v>
      </c>
      <c r="B27" s="12">
        <v>74.48</v>
      </c>
      <c r="C27" s="12">
        <v>75.23</v>
      </c>
      <c r="D27" s="28">
        <f t="shared" si="0"/>
        <v>65.23</v>
      </c>
      <c r="E27" s="3"/>
    </row>
    <row r="28" spans="1:5" ht="15" customHeight="1">
      <c r="A28" s="3" t="s">
        <v>200</v>
      </c>
      <c r="B28" s="12">
        <v>75.41</v>
      </c>
      <c r="C28" s="12">
        <v>75.41</v>
      </c>
      <c r="D28" s="28">
        <f t="shared" si="0"/>
        <v>65.41</v>
      </c>
      <c r="E28" s="3"/>
    </row>
    <row r="29" spans="1:5" ht="15" customHeight="1">
      <c r="A29" s="3" t="s">
        <v>201</v>
      </c>
      <c r="B29" s="12">
        <v>73.13</v>
      </c>
      <c r="C29" s="12">
        <v>75.41</v>
      </c>
      <c r="D29" s="28">
        <f t="shared" si="0"/>
        <v>65.41</v>
      </c>
      <c r="E29" s="3"/>
    </row>
    <row r="30" spans="1:5" ht="15" customHeight="1">
      <c r="A30" s="3" t="s">
        <v>202</v>
      </c>
      <c r="B30" s="12">
        <v>73.14</v>
      </c>
      <c r="C30" s="12">
        <v>75.41</v>
      </c>
      <c r="D30" s="28">
        <f t="shared" si="0"/>
        <v>65.41</v>
      </c>
      <c r="E30" s="3"/>
    </row>
    <row r="31" spans="1:5" ht="15" customHeight="1">
      <c r="A31" s="3" t="s">
        <v>203</v>
      </c>
      <c r="B31" s="12">
        <v>75.150000000000006</v>
      </c>
      <c r="C31" s="12">
        <v>75.41</v>
      </c>
      <c r="D31" s="28">
        <f t="shared" si="0"/>
        <v>65.41</v>
      </c>
      <c r="E31" s="3"/>
    </row>
    <row r="32" spans="1:5" ht="15" customHeight="1">
      <c r="A32" s="3" t="s">
        <v>204</v>
      </c>
      <c r="B32" s="12">
        <v>74.64</v>
      </c>
      <c r="C32" s="12">
        <v>75.41</v>
      </c>
      <c r="D32" s="28">
        <f t="shared" si="0"/>
        <v>65.41</v>
      </c>
      <c r="E32" s="3"/>
    </row>
    <row r="33" spans="1:5" ht="15" customHeight="1">
      <c r="A33" s="3" t="s">
        <v>205</v>
      </c>
      <c r="B33" s="12">
        <v>74.08</v>
      </c>
      <c r="C33" s="12">
        <v>75.41</v>
      </c>
      <c r="D33" s="28">
        <f t="shared" si="0"/>
        <v>65.41</v>
      </c>
      <c r="E33" s="3"/>
    </row>
    <row r="34" spans="1:5" ht="15" customHeight="1">
      <c r="A34" s="3" t="s">
        <v>206</v>
      </c>
      <c r="B34" s="12">
        <v>72.25</v>
      </c>
      <c r="C34" s="12">
        <v>75.41</v>
      </c>
      <c r="D34" s="28">
        <f t="shared" si="0"/>
        <v>65.41</v>
      </c>
      <c r="E34" s="3"/>
    </row>
    <row r="35" spans="1:5" ht="15" customHeight="1">
      <c r="A35" s="3" t="s">
        <v>207</v>
      </c>
      <c r="B35" s="12">
        <v>75.02</v>
      </c>
      <c r="C35" s="12">
        <v>75.41</v>
      </c>
      <c r="D35" s="28">
        <f t="shared" si="0"/>
        <v>65.41</v>
      </c>
      <c r="E35" s="3"/>
    </row>
    <row r="36" spans="1:5" ht="15" customHeight="1">
      <c r="A36" s="3" t="s">
        <v>208</v>
      </c>
      <c r="B36" s="12">
        <v>75</v>
      </c>
      <c r="C36" s="12">
        <v>75.41</v>
      </c>
      <c r="D36" s="28">
        <f t="shared" si="0"/>
        <v>65.41</v>
      </c>
      <c r="E36" s="3"/>
    </row>
    <row r="37" spans="1:5" ht="15" customHeight="1">
      <c r="A37" s="3" t="s">
        <v>209</v>
      </c>
      <c r="B37" s="12">
        <v>75.91</v>
      </c>
      <c r="C37" s="12">
        <v>75.91</v>
      </c>
      <c r="D37" s="28">
        <f t="shared" si="0"/>
        <v>65.91</v>
      </c>
      <c r="E37" s="3"/>
    </row>
    <row r="38" spans="1:5" ht="15" customHeight="1">
      <c r="A38" s="37" t="s">
        <v>210</v>
      </c>
      <c r="B38" s="36">
        <v>76.989999999999995</v>
      </c>
      <c r="C38" s="36">
        <v>76.989999999999995</v>
      </c>
      <c r="D38" s="36">
        <f t="shared" si="0"/>
        <v>66.989999999999995</v>
      </c>
      <c r="E38" s="27" t="s">
        <v>211</v>
      </c>
    </row>
    <row r="39" spans="1:5" ht="15" customHeight="1">
      <c r="A39" s="3" t="s">
        <v>212</v>
      </c>
      <c r="B39" s="12">
        <v>77.19</v>
      </c>
      <c r="C39" s="12">
        <v>77.19</v>
      </c>
      <c r="D39" s="28">
        <f t="shared" si="0"/>
        <v>67.19</v>
      </c>
      <c r="E39" s="3"/>
    </row>
    <row r="40" spans="1:5" ht="15" customHeight="1">
      <c r="A40" s="3" t="s">
        <v>213</v>
      </c>
      <c r="B40" s="12">
        <v>77.489999999999995</v>
      </c>
      <c r="C40" s="12">
        <v>77.489999999999995</v>
      </c>
      <c r="D40" s="28">
        <f t="shared" si="0"/>
        <v>67.489999999999995</v>
      </c>
      <c r="E40" s="3"/>
    </row>
    <row r="41" spans="1:5" ht="15" customHeight="1">
      <c r="A41" s="3" t="s">
        <v>214</v>
      </c>
      <c r="B41" s="12">
        <v>77.17</v>
      </c>
      <c r="C41" s="12">
        <v>77.489999999999995</v>
      </c>
      <c r="D41" s="28">
        <f t="shared" si="0"/>
        <v>67.489999999999995</v>
      </c>
      <c r="E41" s="3"/>
    </row>
    <row r="42" spans="1:5" ht="15" customHeight="1">
      <c r="A42" s="3" t="s">
        <v>215</v>
      </c>
      <c r="B42" s="12">
        <v>77.2</v>
      </c>
      <c r="C42" s="12">
        <v>77.489999999999995</v>
      </c>
      <c r="D42" s="28">
        <f t="shared" si="0"/>
        <v>67.489999999999995</v>
      </c>
      <c r="E42" s="3"/>
    </row>
    <row r="43" spans="1:5" ht="15" customHeight="1">
      <c r="A43" s="3" t="s">
        <v>216</v>
      </c>
      <c r="B43" s="12">
        <v>76.34</v>
      </c>
      <c r="C43" s="12">
        <v>77.489999999999995</v>
      </c>
      <c r="D43" s="28">
        <f t="shared" si="0"/>
        <v>67.489999999999995</v>
      </c>
      <c r="E43" s="3"/>
    </row>
    <row r="44" spans="1:5" ht="15" customHeight="1">
      <c r="A44" s="3" t="s">
        <v>217</v>
      </c>
      <c r="B44" s="12">
        <v>77.69</v>
      </c>
      <c r="C44" s="12">
        <v>77.69</v>
      </c>
      <c r="D44" s="28">
        <f t="shared" si="0"/>
        <v>67.69</v>
      </c>
      <c r="E44" s="3"/>
    </row>
    <row r="45" spans="1:5" ht="15" customHeight="1">
      <c r="A45" s="3" t="s">
        <v>218</v>
      </c>
      <c r="B45" s="12">
        <v>76.319999999999993</v>
      </c>
      <c r="C45" s="12">
        <v>77.69</v>
      </c>
      <c r="D45" s="28">
        <f t="shared" si="0"/>
        <v>67.69</v>
      </c>
      <c r="E45" s="3"/>
    </row>
    <row r="46" spans="1:5" ht="15" customHeight="1">
      <c r="A46" s="3" t="s">
        <v>219</v>
      </c>
      <c r="B46" s="12">
        <v>76.78</v>
      </c>
      <c r="C46" s="12">
        <v>77.69</v>
      </c>
      <c r="D46" s="28">
        <f t="shared" si="0"/>
        <v>67.69</v>
      </c>
      <c r="E46" s="3"/>
    </row>
    <row r="47" spans="1:5" ht="15" customHeight="1">
      <c r="A47" s="3" t="s">
        <v>220</v>
      </c>
      <c r="B47" s="12">
        <v>78.25</v>
      </c>
      <c r="C47" s="12">
        <v>78.25</v>
      </c>
      <c r="D47" s="28">
        <f t="shared" si="0"/>
        <v>68.25</v>
      </c>
      <c r="E47" s="3"/>
    </row>
    <row r="48" spans="1:5" ht="15" customHeight="1">
      <c r="A48" s="3" t="s">
        <v>221</v>
      </c>
      <c r="B48" s="12">
        <v>76.75</v>
      </c>
      <c r="C48" s="12">
        <v>78.25</v>
      </c>
      <c r="D48" s="28">
        <f t="shared" si="0"/>
        <v>68.25</v>
      </c>
      <c r="E48" s="3"/>
    </row>
    <row r="49" spans="1:5" ht="15" customHeight="1">
      <c r="A49" s="3" t="s">
        <v>222</v>
      </c>
      <c r="B49" s="12">
        <v>76.5</v>
      </c>
      <c r="C49" s="12">
        <v>78.25</v>
      </c>
      <c r="D49" s="28">
        <f t="shared" si="0"/>
        <v>68.25</v>
      </c>
      <c r="E49" s="3"/>
    </row>
    <row r="50" spans="1:5" ht="15" customHeight="1">
      <c r="A50" s="3" t="s">
        <v>223</v>
      </c>
      <c r="B50" s="12">
        <v>76.88</v>
      </c>
      <c r="C50" s="12">
        <v>78.25</v>
      </c>
      <c r="D50" s="28">
        <f t="shared" si="0"/>
        <v>68.25</v>
      </c>
      <c r="E50" s="3"/>
    </row>
    <row r="51" spans="1:5" ht="15" customHeight="1">
      <c r="A51" s="3" t="s">
        <v>224</v>
      </c>
      <c r="B51" s="12">
        <v>77.11</v>
      </c>
      <c r="C51" s="12">
        <v>78.25</v>
      </c>
      <c r="D51" s="28">
        <f t="shared" si="0"/>
        <v>68.25</v>
      </c>
      <c r="E51" s="3"/>
    </row>
    <row r="52" spans="1:5" ht="15" customHeight="1">
      <c r="A52" s="3" t="s">
        <v>225</v>
      </c>
      <c r="B52" s="12">
        <v>76.66</v>
      </c>
      <c r="C52" s="12">
        <v>78.25</v>
      </c>
      <c r="D52" s="28">
        <f t="shared" si="0"/>
        <v>68.25</v>
      </c>
      <c r="E52" s="3"/>
    </row>
    <row r="53" spans="1:5" ht="15" customHeight="1">
      <c r="A53" s="3" t="s">
        <v>226</v>
      </c>
      <c r="B53" s="12">
        <v>75.209999999999994</v>
      </c>
      <c r="C53" s="12">
        <v>78.25</v>
      </c>
      <c r="D53" s="28">
        <f t="shared" ref="D53:D82" si="1">C53-$B$9</f>
        <v>68.25</v>
      </c>
      <c r="E53" s="3"/>
    </row>
    <row r="54" spans="1:5" ht="15" customHeight="1">
      <c r="A54" s="3" t="s">
        <v>227</v>
      </c>
      <c r="B54" s="12">
        <v>74.81</v>
      </c>
      <c r="C54" s="12">
        <v>78.25</v>
      </c>
      <c r="D54" s="28">
        <f t="shared" si="1"/>
        <v>68.25</v>
      </c>
      <c r="E54" s="3"/>
    </row>
    <row r="55" spans="1:5" ht="15" customHeight="1">
      <c r="A55" s="3" t="s">
        <v>228</v>
      </c>
      <c r="B55" s="12">
        <v>73.239999999999995</v>
      </c>
      <c r="C55" s="12">
        <v>78.25</v>
      </c>
      <c r="D55" s="28">
        <f t="shared" si="1"/>
        <v>68.25</v>
      </c>
      <c r="E55" s="3"/>
    </row>
    <row r="56" spans="1:5" ht="15" customHeight="1">
      <c r="A56" s="3" t="s">
        <v>229</v>
      </c>
      <c r="B56" s="12">
        <v>71.61</v>
      </c>
      <c r="C56" s="12">
        <v>78.25</v>
      </c>
      <c r="D56" s="28">
        <f t="shared" si="1"/>
        <v>68.25</v>
      </c>
      <c r="E56" s="3"/>
    </row>
    <row r="57" spans="1:5" ht="15" customHeight="1">
      <c r="A57" s="3" t="s">
        <v>230</v>
      </c>
      <c r="B57" s="12">
        <v>71.89</v>
      </c>
      <c r="C57" s="12">
        <v>78.25</v>
      </c>
      <c r="D57" s="28">
        <f t="shared" si="1"/>
        <v>68.25</v>
      </c>
      <c r="E57" s="3"/>
    </row>
    <row r="58" spans="1:5" ht="15" customHeight="1">
      <c r="A58" s="3" t="s">
        <v>231</v>
      </c>
      <c r="B58" s="12">
        <v>71.23</v>
      </c>
      <c r="C58" s="12">
        <v>78.25</v>
      </c>
      <c r="D58" s="28">
        <f t="shared" si="1"/>
        <v>68.25</v>
      </c>
      <c r="E58" s="3"/>
    </row>
    <row r="59" spans="1:5" ht="15" customHeight="1">
      <c r="A59" s="3" t="s">
        <v>232</v>
      </c>
      <c r="B59" s="12">
        <v>71.75</v>
      </c>
      <c r="C59" s="12">
        <v>78.25</v>
      </c>
      <c r="D59" s="28">
        <f t="shared" si="1"/>
        <v>68.25</v>
      </c>
      <c r="E59" s="3"/>
    </row>
    <row r="60" spans="1:5" ht="15" customHeight="1">
      <c r="A60" s="3" t="s">
        <v>233</v>
      </c>
      <c r="B60" s="12">
        <v>66.650000000000006</v>
      </c>
      <c r="C60" s="12">
        <v>78.25</v>
      </c>
      <c r="D60" s="28">
        <f t="shared" si="1"/>
        <v>68.25</v>
      </c>
      <c r="E60" s="27" t="s">
        <v>234</v>
      </c>
    </row>
    <row r="61" spans="1:5" ht="15" customHeight="1">
      <c r="A61" s="3" t="s">
        <v>235</v>
      </c>
      <c r="B61" s="12">
        <v>66.67</v>
      </c>
      <c r="C61" s="12">
        <v>78.25</v>
      </c>
      <c r="D61" s="28">
        <f t="shared" si="1"/>
        <v>68.25</v>
      </c>
      <c r="E61" s="3"/>
    </row>
    <row r="62" spans="1:5" ht="15" customHeight="1">
      <c r="A62" s="3" t="s">
        <v>236</v>
      </c>
      <c r="B62" s="12">
        <v>68.06</v>
      </c>
      <c r="C62" s="12">
        <v>78.25</v>
      </c>
      <c r="D62" s="28">
        <f t="shared" si="1"/>
        <v>68.25</v>
      </c>
      <c r="E62" s="3"/>
    </row>
    <row r="63" spans="1:5" ht="15" customHeight="1">
      <c r="A63" s="3" t="s">
        <v>237</v>
      </c>
      <c r="B63" s="12">
        <v>68.87</v>
      </c>
      <c r="C63" s="12">
        <v>78.25</v>
      </c>
      <c r="D63" s="28">
        <f t="shared" si="1"/>
        <v>68.25</v>
      </c>
      <c r="E63" s="3"/>
    </row>
    <row r="64" spans="1:5" ht="15" customHeight="1">
      <c r="A64" s="3" t="s">
        <v>238</v>
      </c>
      <c r="B64" s="12">
        <v>69.77</v>
      </c>
      <c r="C64" s="12">
        <v>78.25</v>
      </c>
      <c r="D64" s="28">
        <f t="shared" si="1"/>
        <v>68.25</v>
      </c>
      <c r="E64" s="3"/>
    </row>
    <row r="65" spans="1:5" ht="15" customHeight="1">
      <c r="A65" s="3" t="s">
        <v>239</v>
      </c>
      <c r="B65" s="12">
        <v>68.11</v>
      </c>
      <c r="C65" s="12">
        <v>78.25</v>
      </c>
      <c r="D65" s="28">
        <f t="shared" si="1"/>
        <v>68.25</v>
      </c>
      <c r="E65" s="3"/>
    </row>
    <row r="66" spans="1:5" ht="15" customHeight="1">
      <c r="A66" s="3" t="s">
        <v>240</v>
      </c>
      <c r="B66" s="12">
        <v>67.239999999999995</v>
      </c>
      <c r="C66" s="12">
        <v>78.25</v>
      </c>
      <c r="D66" s="28">
        <f t="shared" si="1"/>
        <v>68.25</v>
      </c>
      <c r="E66" s="3"/>
    </row>
    <row r="67" spans="1:5" ht="15" customHeight="1">
      <c r="A67" s="3" t="s">
        <v>241</v>
      </c>
      <c r="B67" s="12">
        <v>67.47</v>
      </c>
      <c r="C67" s="12">
        <v>78.25</v>
      </c>
      <c r="D67" s="28">
        <f t="shared" si="1"/>
        <v>68.25</v>
      </c>
      <c r="E67" s="3"/>
    </row>
    <row r="68" spans="1:5" ht="15" customHeight="1">
      <c r="A68" s="3" t="s">
        <v>242</v>
      </c>
      <c r="B68" s="12">
        <v>69.040000000000006</v>
      </c>
      <c r="C68" s="12">
        <v>78.25</v>
      </c>
      <c r="D68" s="28">
        <f t="shared" si="1"/>
        <v>68.25</v>
      </c>
      <c r="E68" s="3"/>
    </row>
    <row r="69" spans="1:5" ht="15" customHeight="1">
      <c r="A69" s="3" t="s">
        <v>243</v>
      </c>
      <c r="B69" s="12">
        <v>71.59</v>
      </c>
      <c r="C69" s="12">
        <v>78.25</v>
      </c>
      <c r="D69" s="28">
        <f t="shared" si="1"/>
        <v>68.25</v>
      </c>
      <c r="E69" s="3"/>
    </row>
    <row r="70" spans="1:5" ht="15" customHeight="1">
      <c r="A70" s="3" t="s">
        <v>244</v>
      </c>
      <c r="B70" s="12">
        <v>70.62</v>
      </c>
      <c r="C70" s="12">
        <v>78.25</v>
      </c>
      <c r="D70" s="28">
        <f t="shared" si="1"/>
        <v>68.25</v>
      </c>
      <c r="E70" s="3"/>
    </row>
    <row r="71" spans="1:5" ht="15" customHeight="1">
      <c r="A71" s="3" t="s">
        <v>245</v>
      </c>
      <c r="B71" s="12">
        <v>69.709999999999994</v>
      </c>
      <c r="C71" s="12">
        <v>78.25</v>
      </c>
      <c r="D71" s="28">
        <f t="shared" si="1"/>
        <v>68.25</v>
      </c>
      <c r="E71" s="3"/>
    </row>
    <row r="72" spans="1:5" ht="15" customHeight="1">
      <c r="A72" s="3" t="s">
        <v>246</v>
      </c>
      <c r="B72" s="12">
        <v>68.56</v>
      </c>
      <c r="C72" s="12">
        <v>78.25</v>
      </c>
      <c r="D72" s="28">
        <f t="shared" si="1"/>
        <v>68.25</v>
      </c>
      <c r="E72" s="3"/>
    </row>
    <row r="73" spans="1:5" ht="15" customHeight="1">
      <c r="A73" s="3" t="s">
        <v>247</v>
      </c>
      <c r="B73" s="12">
        <v>70.540000000000006</v>
      </c>
      <c r="C73" s="12">
        <v>78.25</v>
      </c>
      <c r="D73" s="28">
        <f t="shared" si="1"/>
        <v>68.25</v>
      </c>
      <c r="E73" s="3"/>
    </row>
    <row r="74" spans="1:5" ht="15" customHeight="1">
      <c r="A74" s="3" t="s">
        <v>248</v>
      </c>
      <c r="B74" s="12">
        <v>72.2</v>
      </c>
      <c r="C74" s="12">
        <v>78.25</v>
      </c>
      <c r="D74" s="28">
        <f t="shared" si="1"/>
        <v>68.25</v>
      </c>
      <c r="E74" s="3"/>
    </row>
    <row r="75" spans="1:5" ht="15" customHeight="1">
      <c r="A75" s="3" t="s">
        <v>249</v>
      </c>
      <c r="B75" s="12">
        <v>70.11</v>
      </c>
      <c r="C75" s="12">
        <v>78.25</v>
      </c>
      <c r="D75" s="28">
        <f t="shared" si="1"/>
        <v>68.25</v>
      </c>
      <c r="E75" s="3"/>
    </row>
    <row r="76" spans="1:5" ht="15" customHeight="1">
      <c r="A76" s="3" t="s">
        <v>250</v>
      </c>
      <c r="B76" s="12">
        <v>69.52</v>
      </c>
      <c r="C76" s="12">
        <v>78.25</v>
      </c>
      <c r="D76" s="28">
        <f t="shared" si="1"/>
        <v>68.25</v>
      </c>
      <c r="E76" s="3"/>
    </row>
    <row r="77" spans="1:5" ht="15" customHeight="1">
      <c r="A77" s="3" t="s">
        <v>251</v>
      </c>
      <c r="B77" s="12">
        <v>68.06</v>
      </c>
      <c r="C77" s="12">
        <v>78.25</v>
      </c>
      <c r="D77" s="28">
        <f t="shared" si="1"/>
        <v>68.25</v>
      </c>
      <c r="E77" s="3"/>
    </row>
    <row r="78" spans="1:5" ht="15" customHeight="1">
      <c r="A78" s="3" t="s">
        <v>252</v>
      </c>
      <c r="B78" s="12">
        <v>68.56</v>
      </c>
      <c r="C78" s="12">
        <v>78.25</v>
      </c>
      <c r="D78" s="28">
        <f t="shared" si="1"/>
        <v>68.25</v>
      </c>
      <c r="E78" s="3"/>
    </row>
    <row r="79" spans="1:5" ht="15" customHeight="1">
      <c r="A79" s="3" t="s">
        <v>253</v>
      </c>
      <c r="B79" s="12">
        <v>69.5</v>
      </c>
      <c r="C79" s="12">
        <v>78.25</v>
      </c>
      <c r="D79" s="28">
        <f t="shared" si="1"/>
        <v>68.25</v>
      </c>
      <c r="E79" s="3"/>
    </row>
    <row r="80" spans="1:5" ht="15" customHeight="1">
      <c r="A80" s="3" t="s">
        <v>254</v>
      </c>
      <c r="B80" s="12">
        <v>71.48</v>
      </c>
      <c r="C80" s="12">
        <v>78.25</v>
      </c>
      <c r="D80" s="28">
        <f t="shared" si="1"/>
        <v>68.25</v>
      </c>
      <c r="E80" s="3"/>
    </row>
    <row r="81" spans="1:5" ht="15" customHeight="1">
      <c r="A81" s="3" t="s">
        <v>255</v>
      </c>
      <c r="B81" s="12">
        <v>73.13</v>
      </c>
      <c r="C81" s="12">
        <v>78.25</v>
      </c>
      <c r="D81" s="28">
        <f t="shared" si="1"/>
        <v>68.25</v>
      </c>
      <c r="E81" s="3"/>
    </row>
    <row r="82" spans="1:5" ht="15" customHeight="1">
      <c r="A82" s="3" t="s">
        <v>256</v>
      </c>
      <c r="B82" s="12">
        <v>70.959999999999994</v>
      </c>
      <c r="C82" s="12">
        <v>78.25</v>
      </c>
      <c r="D82" s="28">
        <f t="shared" si="1"/>
        <v>68.25</v>
      </c>
      <c r="E82" s="3"/>
    </row>
    <row r="83" spans="1:5" ht="15" customHeight="1">
      <c r="A83" s="1"/>
      <c r="B83" s="1"/>
      <c r="C83" s="1"/>
      <c r="D83" s="1"/>
      <c r="E83" s="1"/>
    </row>
    <row r="84" spans="1:5" ht="15" customHeight="1">
      <c r="A84" s="1"/>
      <c r="B84" s="1"/>
      <c r="C84" s="1"/>
      <c r="D84" s="1"/>
      <c r="E84" s="1"/>
    </row>
    <row r="85" spans="1:5" ht="15" customHeight="1">
      <c r="A85" s="1"/>
      <c r="B85" s="1"/>
      <c r="C85" s="1"/>
      <c r="D85" s="1"/>
      <c r="E85" s="1"/>
    </row>
    <row r="86" spans="1:5" ht="26.85" customHeight="1">
      <c r="A86" s="40" t="s">
        <v>96</v>
      </c>
      <c r="B86" s="40"/>
      <c r="C86" s="40"/>
      <c r="D86" s="40"/>
      <c r="E86" s="40"/>
    </row>
    <row r="87" spans="1:5" ht="15" customHeight="1">
      <c r="A87" s="8" t="s">
        <v>257</v>
      </c>
      <c r="B87" s="8" t="s">
        <v>258</v>
      </c>
      <c r="C87" s="8" t="s">
        <v>259</v>
      </c>
      <c r="D87" s="8" t="s">
        <v>260</v>
      </c>
      <c r="E87" s="8" t="s">
        <v>261</v>
      </c>
    </row>
    <row r="88" spans="1:5" ht="15" customHeight="1">
      <c r="A88" s="1" t="s">
        <v>262</v>
      </c>
      <c r="B88" s="27" t="s">
        <v>263</v>
      </c>
      <c r="C88" s="27" t="s">
        <v>210</v>
      </c>
      <c r="D88" s="29">
        <v>76</v>
      </c>
      <c r="E88" s="1" t="s">
        <v>264</v>
      </c>
    </row>
    <row r="89" spans="1:5" ht="15" customHeight="1">
      <c r="A89" s="1" t="s">
        <v>265</v>
      </c>
      <c r="B89" s="27" t="s">
        <v>263</v>
      </c>
      <c r="C89" s="27" t="s">
        <v>233</v>
      </c>
      <c r="D89" s="29">
        <v>68.25</v>
      </c>
      <c r="E89" s="1" t="s">
        <v>266</v>
      </c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</sheetData>
  <mergeCells count="6">
    <mergeCell ref="A86:E86"/>
    <mergeCell ref="A1:E1"/>
    <mergeCell ref="A2:E2"/>
    <mergeCell ref="A4:E4"/>
    <mergeCell ref="A13:E13"/>
    <mergeCell ref="A19:E19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5"/>
  <sheetViews>
    <sheetView showGridLines="0" topLeftCell="A8" workbookViewId="0">
      <selection activeCell="B25" sqref="B25"/>
    </sheetView>
  </sheetViews>
  <sheetFormatPr defaultRowHeight="13.8"/>
  <cols>
    <col min="1" max="1" width="30" customWidth="1"/>
    <col min="2" max="2" width="50.69921875" customWidth="1"/>
    <col min="3" max="4" width="53.59765625" customWidth="1"/>
    <col min="5" max="5" width="35" customWidth="1"/>
  </cols>
  <sheetData>
    <row r="1" spans="1:5" ht="17.100000000000001" customHeight="1">
      <c r="A1" s="38" t="s">
        <v>267</v>
      </c>
      <c r="B1" s="38"/>
      <c r="C1" s="38"/>
      <c r="D1" s="38"/>
      <c r="E1" s="38"/>
    </row>
    <row r="2" spans="1:5" ht="43.95" customHeight="1">
      <c r="A2" s="39" t="s">
        <v>1</v>
      </c>
      <c r="B2" s="39"/>
      <c r="C2" s="39"/>
      <c r="D2" s="39"/>
      <c r="E2" s="39"/>
    </row>
    <row r="3" spans="1:5" ht="15" customHeight="1">
      <c r="A3" s="1"/>
      <c r="B3" s="1"/>
      <c r="C3" s="1"/>
      <c r="D3" s="1"/>
      <c r="E3" s="1"/>
    </row>
    <row r="4" spans="1:5" ht="15" customHeight="1">
      <c r="A4" s="40" t="s">
        <v>268</v>
      </c>
      <c r="B4" s="40"/>
      <c r="C4" s="40"/>
      <c r="D4" s="40"/>
      <c r="E4" s="40"/>
    </row>
    <row r="5" spans="1:5" ht="15" customHeight="1">
      <c r="A5" s="2" t="s">
        <v>269</v>
      </c>
      <c r="B5" s="2" t="s">
        <v>34</v>
      </c>
      <c r="C5" s="2" t="s">
        <v>270</v>
      </c>
      <c r="D5" s="2" t="s">
        <v>271</v>
      </c>
      <c r="E5" s="2" t="s">
        <v>272</v>
      </c>
    </row>
    <row r="6" spans="1:5" ht="26.85" customHeight="1">
      <c r="A6" s="9" t="s">
        <v>23</v>
      </c>
      <c r="B6" s="9" t="s">
        <v>273</v>
      </c>
      <c r="C6" s="9" t="s">
        <v>274</v>
      </c>
      <c r="D6" s="30" t="s">
        <v>275</v>
      </c>
      <c r="E6" s="9" t="s">
        <v>276</v>
      </c>
    </row>
    <row r="7" spans="1:5" ht="26.85" customHeight="1">
      <c r="A7" s="9" t="s">
        <v>26</v>
      </c>
      <c r="B7" s="9" t="s">
        <v>23</v>
      </c>
      <c r="C7" s="9" t="s">
        <v>277</v>
      </c>
      <c r="D7" s="30" t="s">
        <v>278</v>
      </c>
      <c r="E7" s="9" t="s">
        <v>276</v>
      </c>
    </row>
    <row r="8" spans="1:5" ht="15" customHeight="1">
      <c r="A8" s="9" t="s">
        <v>29</v>
      </c>
      <c r="B8" s="9" t="s">
        <v>279</v>
      </c>
      <c r="C8" s="9" t="s">
        <v>280</v>
      </c>
      <c r="D8" s="30" t="s">
        <v>281</v>
      </c>
      <c r="E8" s="9" t="s">
        <v>282</v>
      </c>
    </row>
    <row r="9" spans="1:5" ht="26.85" customHeight="1">
      <c r="A9" s="9" t="s">
        <v>89</v>
      </c>
      <c r="B9" s="9" t="s">
        <v>283</v>
      </c>
      <c r="C9" s="9" t="s">
        <v>284</v>
      </c>
      <c r="D9" s="30" t="s">
        <v>285</v>
      </c>
      <c r="E9" s="9" t="s">
        <v>286</v>
      </c>
    </row>
    <row r="10" spans="1:5" ht="15" customHeight="1">
      <c r="A10" s="9" t="s">
        <v>287</v>
      </c>
      <c r="B10" s="9" t="s">
        <v>288</v>
      </c>
      <c r="C10" s="9" t="s">
        <v>289</v>
      </c>
      <c r="D10" s="30" t="s">
        <v>290</v>
      </c>
      <c r="E10" s="9" t="s">
        <v>291</v>
      </c>
    </row>
    <row r="11" spans="1:5" ht="15" customHeight="1">
      <c r="A11" s="9" t="s">
        <v>292</v>
      </c>
      <c r="B11" s="9" t="s">
        <v>293</v>
      </c>
      <c r="C11" s="9" t="s">
        <v>294</v>
      </c>
      <c r="D11" s="30" t="s">
        <v>295</v>
      </c>
      <c r="E11" s="9" t="s">
        <v>296</v>
      </c>
    </row>
    <row r="12" spans="1:5" ht="26.85" customHeight="1">
      <c r="A12" s="9" t="s">
        <v>297</v>
      </c>
      <c r="B12" s="9" t="s">
        <v>298</v>
      </c>
      <c r="C12" s="9" t="s">
        <v>299</v>
      </c>
      <c r="D12" s="30" t="s">
        <v>300</v>
      </c>
      <c r="E12" s="9" t="s">
        <v>301</v>
      </c>
    </row>
    <row r="13" spans="1:5" ht="15" customHeight="1">
      <c r="A13" s="9" t="s">
        <v>87</v>
      </c>
      <c r="B13" s="9" t="s">
        <v>302</v>
      </c>
      <c r="C13" s="9" t="s">
        <v>303</v>
      </c>
      <c r="D13" s="30" t="s">
        <v>304</v>
      </c>
      <c r="E13" s="9" t="s">
        <v>305</v>
      </c>
    </row>
    <row r="14" spans="1:5" ht="26.85" customHeight="1">
      <c r="A14" s="9" t="s">
        <v>306</v>
      </c>
      <c r="B14" s="9" t="s">
        <v>307</v>
      </c>
      <c r="C14" s="9" t="s">
        <v>308</v>
      </c>
      <c r="D14" s="30" t="s">
        <v>309</v>
      </c>
      <c r="E14" s="9" t="s">
        <v>310</v>
      </c>
    </row>
    <row r="15" spans="1:5" ht="26.85" customHeight="1">
      <c r="A15" s="9" t="s">
        <v>311</v>
      </c>
      <c r="B15" s="9" t="s">
        <v>312</v>
      </c>
      <c r="C15" s="9" t="s">
        <v>313</v>
      </c>
      <c r="D15" s="30" t="s">
        <v>314</v>
      </c>
      <c r="E15" s="9" t="s">
        <v>310</v>
      </c>
    </row>
    <row r="16" spans="1:5" ht="26.85" customHeight="1">
      <c r="A16" s="9" t="s">
        <v>160</v>
      </c>
      <c r="B16" s="9" t="s">
        <v>315</v>
      </c>
      <c r="C16" s="9" t="s">
        <v>316</v>
      </c>
      <c r="D16" s="30" t="s">
        <v>317</v>
      </c>
      <c r="E16" s="9" t="s">
        <v>318</v>
      </c>
    </row>
    <row r="17" spans="1:5" ht="15" customHeight="1">
      <c r="A17" s="9" t="s">
        <v>319</v>
      </c>
      <c r="B17" s="9" t="s">
        <v>320</v>
      </c>
      <c r="C17" s="9" t="s">
        <v>321</v>
      </c>
      <c r="D17" s="30" t="s">
        <v>322</v>
      </c>
      <c r="E17" s="9" t="s">
        <v>323</v>
      </c>
    </row>
    <row r="18" spans="1:5" ht="15" customHeight="1">
      <c r="A18" s="1"/>
      <c r="B18" s="1"/>
      <c r="C18" s="1"/>
      <c r="D18" s="1"/>
      <c r="E18" s="1"/>
    </row>
    <row r="19" spans="1:5" ht="15" customHeight="1">
      <c r="A19" s="1"/>
      <c r="B19" s="1"/>
      <c r="C19" s="1"/>
      <c r="D19" s="1"/>
      <c r="E19" s="1"/>
    </row>
    <row r="20" spans="1:5" ht="15" customHeight="1">
      <c r="A20" s="40" t="s">
        <v>324</v>
      </c>
      <c r="B20" s="40"/>
      <c r="C20" s="40"/>
      <c r="D20" s="40"/>
      <c r="E20" s="40"/>
    </row>
    <row r="21" spans="1:5" ht="26.85" customHeight="1">
      <c r="A21" s="27" t="s">
        <v>325</v>
      </c>
      <c r="B21" s="27" t="s">
        <v>326</v>
      </c>
      <c r="C21" s="27"/>
      <c r="D21" s="27"/>
      <c r="E21" s="27"/>
    </row>
    <row r="22" spans="1:5" ht="26.85" customHeight="1">
      <c r="A22" s="27" t="s">
        <v>327</v>
      </c>
      <c r="B22" s="27" t="s">
        <v>328</v>
      </c>
      <c r="C22" s="27"/>
      <c r="D22" s="27"/>
      <c r="E22" s="27"/>
    </row>
    <row r="23" spans="1:5" ht="26.85" customHeight="1">
      <c r="A23" s="27" t="s">
        <v>329</v>
      </c>
      <c r="B23" s="27" t="s">
        <v>330</v>
      </c>
      <c r="C23" s="27"/>
      <c r="D23" s="27"/>
      <c r="E23" s="27"/>
    </row>
    <row r="24" spans="1:5" ht="15" customHeight="1">
      <c r="A24" s="27" t="s">
        <v>178</v>
      </c>
      <c r="B24" s="27" t="s">
        <v>331</v>
      </c>
      <c r="C24" s="27"/>
      <c r="D24" s="27"/>
      <c r="E24" s="27"/>
    </row>
    <row r="25" spans="1:5" ht="26.85" customHeight="1">
      <c r="A25" s="27" t="s">
        <v>181</v>
      </c>
      <c r="B25" s="27" t="s">
        <v>332</v>
      </c>
      <c r="C25" s="27"/>
      <c r="D25" s="27"/>
      <c r="E25" s="27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</sheetData>
  <mergeCells count="4">
    <mergeCell ref="A1:E1"/>
    <mergeCell ref="A2:E2"/>
    <mergeCell ref="A4:E4"/>
    <mergeCell ref="A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Market Neutral Return</vt:lpstr>
      <vt:lpstr>Order Book Transaction Cost</vt:lpstr>
      <vt:lpstr>Bid-Ask Spread Cost</vt:lpstr>
      <vt:lpstr>Limit Order Book Round Trip</vt:lpstr>
      <vt:lpstr>Stop and Trailing Stop Orders</vt:lpstr>
      <vt:lpstr>Formula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2026-04-28T19:23:57Z</dcterms:created>
  <dcterms:modified xsi:type="dcterms:W3CDTF">2026-05-01T14:59:42Z</dcterms:modified>
</cp:coreProperties>
</file>