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Richard\Dropbox\Babson - Overall\2023 Babson 1Spring - ACC2002\Spring 2023 - Session 20 - Activity Based Costing (2) 4-3 (MON), 4-4 (TUE)\"/>
    </mc:Choice>
  </mc:AlternateContent>
  <xr:revisionPtr revIDLastSave="0" documentId="13_ncr:1_{9BCCCE02-09B8-4FD3-8791-809D4842497A}" xr6:coauthVersionLast="47" xr6:coauthVersionMax="47" xr10:uidLastSave="{00000000-0000-0000-0000-000000000000}"/>
  <bookViews>
    <workbookView xWindow="-120" yWindow="-120" windowWidth="29040" windowHeight="15840" xr2:uid="{00000000-000D-0000-FFFF-FFFF00000000}"/>
  </bookViews>
  <sheets>
    <sheet name="Case Questions 1 - 4 &amp; answers" sheetId="1" r:id="rId1"/>
    <sheet name="Case Questions 5-9 &amp; answers" sheetId="2"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7" i="1" l="1"/>
  <c r="J71" i="2" l="1"/>
  <c r="I71" i="2"/>
  <c r="K71" i="2" s="1"/>
  <c r="H71" i="2"/>
  <c r="H70" i="2"/>
  <c r="I70" i="2" s="1"/>
  <c r="H69" i="2"/>
  <c r="G71" i="2"/>
  <c r="G70" i="2"/>
  <c r="G69" i="2"/>
  <c r="I69" i="2" s="1"/>
  <c r="B31" i="2"/>
  <c r="F30" i="2"/>
  <c r="E30" i="2"/>
  <c r="D30" i="2"/>
  <c r="B30" i="2"/>
  <c r="F29" i="2"/>
  <c r="E29" i="2"/>
  <c r="D29" i="2"/>
  <c r="B29" i="2"/>
  <c r="F28" i="2"/>
  <c r="E28" i="2"/>
  <c r="D28" i="2"/>
  <c r="F27" i="2"/>
  <c r="E27" i="2"/>
  <c r="D27" i="2"/>
  <c r="B27" i="2"/>
  <c r="F26" i="2"/>
  <c r="E26" i="2"/>
  <c r="D26" i="2"/>
  <c r="B26" i="2"/>
  <c r="B28" i="2"/>
  <c r="B26" i="1"/>
  <c r="B32" i="1"/>
  <c r="E31" i="1"/>
  <c r="D31" i="1"/>
  <c r="H11" i="1"/>
  <c r="C31" i="1" s="1"/>
  <c r="F31" i="1" s="1"/>
  <c r="B31" i="1"/>
  <c r="E30" i="1"/>
  <c r="D30" i="1"/>
  <c r="H10" i="1"/>
  <c r="C30" i="1" s="1"/>
  <c r="F30" i="1" s="1"/>
  <c r="B30" i="1"/>
  <c r="E29" i="1"/>
  <c r="D29" i="1"/>
  <c r="H9" i="1"/>
  <c r="C29" i="1" s="1"/>
  <c r="F29" i="1" s="1"/>
  <c r="B29" i="1"/>
  <c r="E28" i="1"/>
  <c r="D28" i="1"/>
  <c r="H8" i="1"/>
  <c r="C28" i="1" s="1"/>
  <c r="F28" i="1" s="1"/>
  <c r="B28" i="1"/>
  <c r="D27" i="1"/>
  <c r="G12" i="1"/>
  <c r="F12" i="1"/>
  <c r="E12" i="1"/>
  <c r="D12" i="1"/>
  <c r="C12" i="1"/>
  <c r="B27" i="1"/>
  <c r="K70" i="2" l="1"/>
  <c r="G28" i="2"/>
  <c r="H28" i="2" s="1"/>
  <c r="G29" i="2"/>
  <c r="J29" i="2" s="1"/>
  <c r="G30" i="2"/>
  <c r="G26" i="2"/>
  <c r="J26" i="2" s="1"/>
  <c r="G27" i="2"/>
  <c r="I27" i="2" s="1"/>
  <c r="J69" i="2"/>
  <c r="K69" i="2" s="1"/>
  <c r="K72" i="2" s="1"/>
  <c r="K76" i="2" s="1"/>
  <c r="J70" i="2"/>
  <c r="J30" i="2"/>
  <c r="I30" i="2"/>
  <c r="H30" i="2"/>
  <c r="H29" i="2"/>
  <c r="I26" i="2"/>
  <c r="H26" i="2"/>
  <c r="J27" i="2"/>
  <c r="J28" i="2"/>
  <c r="I28" i="2"/>
  <c r="H28" i="1"/>
  <c r="G28" i="1"/>
  <c r="I28" i="1"/>
  <c r="H29" i="1"/>
  <c r="G29" i="1"/>
  <c r="I29" i="1"/>
  <c r="H30" i="1"/>
  <c r="G30" i="1"/>
  <c r="I30" i="1" s="1"/>
  <c r="H31" i="1"/>
  <c r="G31" i="1"/>
  <c r="I31" i="1"/>
  <c r="H7" i="1"/>
  <c r="I29" i="2" l="1"/>
  <c r="H27" i="2"/>
  <c r="J31" i="2"/>
  <c r="J35" i="2"/>
  <c r="H31" i="2"/>
  <c r="H45" i="2" s="1"/>
  <c r="I31" i="2"/>
  <c r="H12" i="1"/>
  <c r="C32" i="1" s="1"/>
  <c r="C27" i="1"/>
  <c r="F27" i="1" s="1"/>
  <c r="J45" i="2" l="1"/>
  <c r="H35" i="2"/>
  <c r="I45" i="2"/>
  <c r="I35" i="2"/>
  <c r="H27" i="1"/>
  <c r="H32" i="1" s="1"/>
  <c r="G27" i="1"/>
  <c r="G32" i="1" s="1"/>
  <c r="I27" i="1"/>
  <c r="I32" i="1" s="1"/>
  <c r="H36" i="1" l="1"/>
  <c r="I37" i="2"/>
  <c r="I39" i="2" s="1"/>
  <c r="I36" i="1"/>
  <c r="J37" i="2"/>
  <c r="J39" i="2" s="1"/>
  <c r="G36" i="1"/>
  <c r="H37" i="2"/>
  <c r="H39" i="2" s="1"/>
</calcChain>
</file>

<file path=xl/sharedStrings.xml><?xml version="1.0" encoding="utf-8"?>
<sst xmlns="http://schemas.openxmlformats.org/spreadsheetml/2006/main" count="169" uniqueCount="127">
  <si>
    <t>Exhibit 4: Manufacturing Fixed Overhead $ FY2020, by major cost component</t>
  </si>
  <si>
    <t>Exhibit 6: Activities, Drivers, &amp; Driver Quantities by Mfg Ovh Department for FY2020</t>
  </si>
  <si>
    <t>15% of salary</t>
  </si>
  <si>
    <t>Supplies</t>
  </si>
  <si>
    <t>Dep't Space</t>
  </si>
  <si>
    <t>#</t>
  </si>
  <si>
    <t>$</t>
  </si>
  <si>
    <t>Fringe</t>
  </si>
  <si>
    <t>Parts / SW</t>
  </si>
  <si>
    <t>Alloc based</t>
  </si>
  <si>
    <t>Total</t>
  </si>
  <si>
    <t>Mfg Ovh Department</t>
  </si>
  <si>
    <t>Employees</t>
  </si>
  <si>
    <t>Salary</t>
  </si>
  <si>
    <t>Benefits</t>
  </si>
  <si>
    <t>Licenses</t>
  </si>
  <si>
    <t>on $10/SQFT</t>
  </si>
  <si>
    <t>Dep't $</t>
  </si>
  <si>
    <t>Activity Driver</t>
  </si>
  <si>
    <t>Frequency Note</t>
  </si>
  <si>
    <t>Spoons</t>
  </si>
  <si>
    <t>Knives</t>
  </si>
  <si>
    <t>Forks</t>
  </si>
  <si>
    <t>Case Questions:</t>
  </si>
  <si>
    <t>(1)</t>
  </si>
  <si>
    <t>Using the overhead department spending in Exhibit 4 and the operating activity quantities in Exhibit 6, calculate the annual activity rates</t>
  </si>
  <si>
    <t>($ per specific activity) for each department and</t>
  </si>
  <si>
    <t>(2)</t>
  </si>
  <si>
    <t>Using the department activity rates just calculated, convert them into a cost per pack for each of the three products, spoons, knives, and forks</t>
  </si>
  <si>
    <t>(3)</t>
  </si>
  <si>
    <t>Total the depart cost per pack for each of the 5 overhead departments for each product to compute their overall ABC cost per pack.</t>
  </si>
  <si>
    <t>(4)</t>
  </si>
  <si>
    <t xml:space="preserve">Compare these ABC overhead costs with the overhead cost per pack using direct labor hours found in Exhbit 5. </t>
  </si>
  <si>
    <t>a) How do they compare?</t>
  </si>
  <si>
    <t>b) Did they change&gt; and if so, by how much?</t>
  </si>
  <si>
    <t>c) What conclusions can you draw?</t>
  </si>
  <si>
    <t>Total Dep't $</t>
  </si>
  <si>
    <t># Act Driver</t>
  </si>
  <si>
    <t>$ / Driver</t>
  </si>
  <si>
    <t>SP $ / Pack</t>
  </si>
  <si>
    <t>KN $ / Pack</t>
  </si>
  <si>
    <t>Fork # / Pack</t>
  </si>
  <si>
    <t>Fix Mfg Ovh alloc based on DL Hrs (per Exhibit 5)</t>
  </si>
  <si>
    <t>Difference</t>
  </si>
  <si>
    <t>Machine Maint &amp; Repair</t>
  </si>
  <si>
    <t>Quality / Inspection</t>
  </si>
  <si>
    <t>Sourcing / Purchasing</t>
  </si>
  <si>
    <t>Mat'l Planning &amp; Prod'n Control</t>
  </si>
  <si>
    <t>Gen'l Mfg Ovh</t>
  </si>
  <si>
    <t># of Equip Cleanings</t>
  </si>
  <si>
    <t>1x per wk for 50 wks x 3 Mach (1/Prod Line)</t>
  </si>
  <si>
    <t># Inspections</t>
  </si>
  <si>
    <t>2% of every wk's prod'n</t>
  </si>
  <si>
    <t># Purch Orders</t>
  </si>
  <si>
    <t>1 RM Purch Ord per 1000 packs mfg</t>
  </si>
  <si>
    <t># Packs Mfg'd &amp; Shipped</t>
  </si>
  <si>
    <t># Packs Mfg &amp; Shipped</t>
  </si>
  <si>
    <t># DL Hours</t>
  </si>
  <si>
    <t>Total Fixed Mfg Ovh</t>
  </si>
  <si>
    <t>Exhibit 4</t>
  </si>
  <si>
    <t>Exhibit 7: REVISED Activities, Drivers, &amp; Driver Quantities by Mfg Ovh Department for FY2020</t>
  </si>
  <si>
    <t># of add'l</t>
  </si>
  <si>
    <t>activites</t>
  </si>
  <si>
    <t>for Spoons</t>
  </si>
  <si>
    <t>Purch Orders</t>
  </si>
  <si>
    <t># Mach Cleanings + # Inspect</t>
  </si>
  <si>
    <t># Mach Cleanings + Prod Inspections</t>
  </si>
  <si>
    <t>(Mgmt time consumed with Equip &amp; Inspections)</t>
  </si>
  <si>
    <t>(5)</t>
  </si>
  <si>
    <t>Using the overhead department spending in Exhibit 4 and the revised ABC operating activity quantities in Exhibit 7, recalcuate the annual activity rates ($ per specific activity)</t>
  </si>
  <si>
    <t>for each department, and</t>
  </si>
  <si>
    <t>(6)</t>
  </si>
  <si>
    <t>Using the department activity rates just calculated, convert them into a cost per pack for each of the three products: spoons, knives, and forks.</t>
  </si>
  <si>
    <t>(7)</t>
  </si>
  <si>
    <t>Total the department cost per pack for each of the 5 overhead departments for each product to compute their overall ABC cost per pack</t>
  </si>
  <si>
    <t>(8)</t>
  </si>
  <si>
    <t>Compare these revised ABC overhead costs with the cost per pack using direct labor hours foun din Exhibit 5 and Sara's original ABC cost per pack computations.</t>
  </si>
  <si>
    <t>(a) How do they compare?</t>
  </si>
  <si>
    <t>(b) Did they change and if so, by how much?</t>
  </si>
  <si>
    <t>( c) What conclusions can you draw?</t>
  </si>
  <si>
    <t>Total Mfg Ovh</t>
  </si>
  <si>
    <t>Fixed Mfg Ovh per pack using Revised ABC</t>
  </si>
  <si>
    <t>Difference: Revised ABC vs DL Hours</t>
  </si>
  <si>
    <t>Fix Mfg Ovh alloc based on original ABC analysis</t>
  </si>
  <si>
    <t>Difference: Revised ABC vs Original ABC</t>
  </si>
  <si>
    <t>Original Gross Margin using DL hrs for Ovh</t>
  </si>
  <si>
    <t>Adjusted Gross Margin using Revised ABC</t>
  </si>
  <si>
    <t>(9)</t>
  </si>
  <si>
    <t>Why do you think Sara was not given the real operating activities and problems (as Selina had conveyed) from the department reviews Sara held with each department supervisor?</t>
  </si>
  <si>
    <t>Possible Reasons:</t>
  </si>
  <si>
    <t>a)</t>
  </si>
  <si>
    <t xml:space="preserve">Sara was the person who determined Black Walnut was an acceptable wood substitute for Bamboo and </t>
  </si>
  <si>
    <t>b)</t>
  </si>
  <si>
    <t>She apparently was the one who selected the Black Walnut supplier</t>
  </si>
  <si>
    <t>c)</t>
  </si>
  <si>
    <t>The senior management team could have been reluctant to tell Sara she was the major cause of all the production problems as the supplier and the poor quality wood it supplied</t>
  </si>
  <si>
    <t>were the main reasons for the $1,467,600 increase of manufacturing ovh costs in 2020</t>
  </si>
  <si>
    <t>d)</t>
  </si>
  <si>
    <t>Other reasons for senior management not telling Sara:</t>
  </si>
  <si>
    <t xml:space="preserve"> - Fear of Sara's annoyance or outrage at not being told sooner.  Supplier and quality problems and the manufacturing problems they caused were occuring throughout 2020.</t>
  </si>
  <si>
    <t xml:space="preserve"> - Fear that if problems were identified and resolved, job losses could result.</t>
  </si>
  <si>
    <t xml:space="preserve"> - Their extraordinary efforts to keep manufacturing operational and successfully meet all customer orders went unrecognized.</t>
  </si>
  <si>
    <t xml:space="preserve"> - 2020 Sales Growth from 2019 was 102.5%</t>
  </si>
  <si>
    <t>Potential Cost Savings</t>
  </si>
  <si>
    <t xml:space="preserve"> - While manufacturing overhead costs are listed as fixed, it is clear that much of the overhead cost increase in Machine Maint, Inspection, and Purchasing</t>
  </si>
  <si>
    <t>were due to supplier and wood quality problems.</t>
  </si>
  <si>
    <t xml:space="preserve"> - If the supplier and wood quality problems could be resolved, now that they were identified by Selina, cost savings could be as much as:</t>
  </si>
  <si>
    <t>unnecessary</t>
  </si>
  <si>
    <t>Potential svngs</t>
  </si>
  <si>
    <t>spoon activity</t>
  </si>
  <si>
    <t>total</t>
  </si>
  <si>
    <t>% xtra</t>
  </si>
  <si>
    <t>total dep't $</t>
  </si>
  <si>
    <t>if eliminated</t>
  </si>
  <si>
    <t>Targeted Improvements</t>
  </si>
  <si>
    <t>% Rev</t>
  </si>
  <si>
    <t>2020 Op Profit</t>
  </si>
  <si>
    <t>Adj 2020 Op Profit</t>
  </si>
  <si>
    <t>Caution</t>
  </si>
  <si>
    <t xml:space="preserve"> - In spite of the manufacturing problems caused by the supplier and the quality of wood they supplied, sales grew by $4.92m or 102.5% in 2020</t>
  </si>
  <si>
    <t xml:space="preserve"> - Sara, after resolving the supplier and wood quality problems, would be wise to not drastically reduce the number of employees in these overhead support functions</t>
  </si>
  <si>
    <t>as they were the reasons manufacturing was able to fulfil all customer orders and achieve dramatic sales growth.</t>
  </si>
  <si>
    <t xml:space="preserve"> - Significant employee recognition coupled with an appropriate bonus or additional compensation would benefit both employees and the company</t>
  </si>
  <si>
    <t xml:space="preserve"> - If Sara determines sales growth will continue, employees who are no longer needed in Maintenance, Inspection and Purchasing might be redeployed to other areas instead of being terminated.</t>
  </si>
  <si>
    <t>ABC Best Practices</t>
  </si>
  <si>
    <t xml:space="preserve"> - Review the ABC Best Practices PPT.  Getting Manufacturing Support Organizations to describe and quantify all their activities, including those deemed non-value added is key to both ABC</t>
  </si>
  <si>
    <t>and ensuring manufacturing operates as efficiently as possible.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</si>
</sst>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s>
  <fonts count="9"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rgb="FFFF0000"/>
      <name val="Calibri"/>
      <family val="2"/>
      <scheme val="minor"/>
    </font>
    <font>
      <b/>
      <i/>
      <sz val="9"/>
      <color rgb="FFFF0000"/>
      <name val="Calibri"/>
      <family val="2"/>
      <scheme val="minor"/>
    </font>
    <font>
      <b/>
      <i/>
      <sz val="9"/>
      <color theme="0"/>
      <name val="Calibri"/>
      <family val="2"/>
      <scheme val="minor"/>
    </font>
    <font>
      <b/>
      <sz val="11"/>
      <color theme="0" tint="-0.14999847407452621"/>
      <name val="Calibri"/>
      <family val="2"/>
      <scheme val="minor"/>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56">
    <xf numFmtId="0" fontId="0" fillId="0" borderId="0" xfId="0"/>
    <xf numFmtId="0" fontId="3" fillId="0" borderId="0" xfId="0" applyFont="1"/>
    <xf numFmtId="0" fontId="3" fillId="0" borderId="0" xfId="0" applyFont="1" applyAlignment="1">
      <alignment horizontal="center"/>
    </xf>
    <xf numFmtId="0" fontId="3" fillId="0" borderId="4" xfId="0" applyFont="1" applyBorder="1" applyAlignment="1">
      <alignment horizontal="center"/>
    </xf>
    <xf numFmtId="0" fontId="3" fillId="2" borderId="4" xfId="0" applyFont="1" applyFill="1" applyBorder="1" applyAlignment="1">
      <alignment horizontal="center"/>
    </xf>
    <xf numFmtId="164" fontId="0" fillId="0" borderId="0" xfId="1" applyNumberFormat="1" applyFont="1"/>
    <xf numFmtId="165" fontId="0" fillId="0" borderId="0" xfId="2" applyNumberFormat="1" applyFont="1"/>
    <xf numFmtId="164" fontId="0" fillId="0" borderId="0" xfId="0" applyNumberFormat="1"/>
    <xf numFmtId="164" fontId="0" fillId="0" borderId="5" xfId="0" applyNumberFormat="1" applyBorder="1"/>
    <xf numFmtId="0" fontId="0" fillId="0" borderId="0" xfId="0" applyAlignment="1">
      <alignment horizontal="center"/>
    </xf>
    <xf numFmtId="0" fontId="0" fillId="0" borderId="0" xfId="0" quotePrefix="1" applyAlignment="1">
      <alignment horizontal="center"/>
    </xf>
    <xf numFmtId="0" fontId="0" fillId="0" borderId="0" xfId="0" applyAlignment="1">
      <alignment horizontal="right"/>
    </xf>
    <xf numFmtId="44" fontId="0" fillId="0" borderId="0" xfId="0" applyNumberFormat="1"/>
    <xf numFmtId="0" fontId="3" fillId="2" borderId="6" xfId="0" applyFont="1" applyFill="1" applyBorder="1" applyAlignment="1">
      <alignment horizontal="center"/>
    </xf>
    <xf numFmtId="0" fontId="3" fillId="0" borderId="8" xfId="0" applyFont="1" applyBorder="1" applyAlignment="1">
      <alignment horizontal="center"/>
    </xf>
    <xf numFmtId="9" fontId="0" fillId="0" borderId="0" xfId="0" applyNumberFormat="1"/>
    <xf numFmtId="165" fontId="0" fillId="0" borderId="5" xfId="2" applyNumberFormat="1" applyFont="1" applyBorder="1"/>
    <xf numFmtId="0" fontId="0" fillId="0" borderId="0" xfId="0" quotePrefix="1"/>
    <xf numFmtId="0" fontId="0" fillId="0" borderId="4" xfId="0" applyBorder="1" applyAlignment="1">
      <alignment horizontal="center"/>
    </xf>
    <xf numFmtId="165" fontId="0" fillId="0" borderId="0" xfId="0" applyNumberFormat="1"/>
    <xf numFmtId="165" fontId="0" fillId="0" borderId="5" xfId="0" applyNumberFormat="1" applyBorder="1"/>
    <xf numFmtId="0" fontId="0" fillId="0" borderId="0" xfId="0" applyAlignment="1">
      <alignment horizontal="right" indent="1"/>
    </xf>
    <xf numFmtId="0" fontId="0" fillId="2" borderId="0" xfId="0" applyFill="1"/>
    <xf numFmtId="44" fontId="3" fillId="0" borderId="0" xfId="0" applyNumberFormat="1" applyFont="1"/>
    <xf numFmtId="44" fontId="2" fillId="0" borderId="5" xfId="0" applyNumberFormat="1" applyFont="1" applyBorder="1"/>
    <xf numFmtId="164" fontId="4" fillId="0" borderId="0" xfId="1" applyNumberFormat="1" applyFont="1"/>
    <xf numFmtId="44" fontId="4" fillId="0" borderId="0" xfId="2" applyFont="1"/>
    <xf numFmtId="0" fontId="4" fillId="0" borderId="0" xfId="0" quotePrefix="1" applyFont="1"/>
    <xf numFmtId="0" fontId="4" fillId="0" borderId="0" xfId="0" applyFont="1"/>
    <xf numFmtId="166" fontId="4" fillId="0" borderId="0" xfId="3" applyNumberFormat="1" applyFont="1"/>
    <xf numFmtId="165" fontId="4" fillId="0" borderId="0" xfId="2" applyNumberFormat="1" applyFont="1"/>
    <xf numFmtId="164" fontId="2" fillId="0" borderId="0" xfId="1" applyNumberFormat="1" applyFont="1"/>
    <xf numFmtId="166" fontId="2" fillId="0" borderId="0" xfId="3" applyNumberFormat="1" applyFont="1"/>
    <xf numFmtId="165" fontId="2" fillId="0" borderId="0" xfId="2" applyNumberFormat="1" applyFont="1"/>
    <xf numFmtId="165" fontId="4" fillId="0" borderId="5" xfId="0" applyNumberFormat="1" applyFont="1" applyBorder="1"/>
    <xf numFmtId="10" fontId="4" fillId="0" borderId="0" xfId="0" applyNumberFormat="1" applyFont="1"/>
    <xf numFmtId="164" fontId="2" fillId="0" borderId="0" xfId="0" applyNumberFormat="1" applyFont="1"/>
    <xf numFmtId="44" fontId="2" fillId="0" borderId="0" xfId="2" applyFont="1"/>
    <xf numFmtId="0" fontId="5" fillId="0" borderId="0" xfId="0" applyFont="1"/>
    <xf numFmtId="166" fontId="6" fillId="0" borderId="0" xfId="3" applyNumberFormat="1" applyFont="1"/>
    <xf numFmtId="43" fontId="2" fillId="0" borderId="0" xfId="0" applyNumberFormat="1" applyFont="1"/>
    <xf numFmtId="44" fontId="2" fillId="0" borderId="0" xfId="0" applyNumberFormat="1" applyFont="1"/>
    <xf numFmtId="166" fontId="7" fillId="0" borderId="0" xfId="3" applyNumberFormat="1" applyFont="1"/>
    <xf numFmtId="44" fontId="8" fillId="2" borderId="0" xfId="0" applyNumberFormat="1" applyFont="1" applyFill="1"/>
    <xf numFmtId="44" fontId="8" fillId="2" borderId="5" xfId="2" applyFont="1" applyFill="1" applyBorder="1"/>
    <xf numFmtId="44" fontId="8" fillId="2" borderId="5" xfId="0" applyNumberFormat="1" applyFont="1" applyFill="1" applyBorder="1"/>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3" fillId="2" borderId="7" xfId="0" applyFont="1" applyFill="1" applyBorder="1" applyAlignment="1">
      <alignment horizontal="center"/>
    </xf>
    <xf numFmtId="0" fontId="3" fillId="2" borderId="8" xfId="0" applyFont="1" applyFill="1" applyBorder="1" applyAlignment="1">
      <alignment horizontal="center"/>
    </xf>
    <xf numFmtId="0" fontId="3" fillId="2" borderId="9" xfId="0" applyFont="1" applyFill="1" applyBorder="1" applyAlignment="1">
      <alignment horizontal="center"/>
    </xf>
    <xf numFmtId="0" fontId="3" fillId="2" borderId="4" xfId="0" applyFont="1" applyFill="1" applyBorder="1" applyAlignment="1">
      <alignment horizont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37"/>
  <sheetViews>
    <sheetView tabSelected="1" workbookViewId="0">
      <selection activeCell="F31" sqref="F31"/>
    </sheetView>
  </sheetViews>
  <sheetFormatPr defaultRowHeight="15" x14ac:dyDescent="0.25"/>
  <cols>
    <col min="2" max="2" width="36.140625" customWidth="1"/>
    <col min="3" max="3" width="13.42578125" customWidth="1"/>
    <col min="4" max="4" width="22.85546875" customWidth="1"/>
    <col min="5" max="9" width="12.7109375" customWidth="1"/>
    <col min="10" max="10" width="34.42578125" customWidth="1"/>
    <col min="11" max="11" width="23.7109375" customWidth="1"/>
    <col min="12" max="12" width="39.140625" customWidth="1"/>
    <col min="13" max="13" width="12.85546875" customWidth="1"/>
    <col min="14" max="16" width="11.7109375" customWidth="1"/>
    <col min="19" max="19" width="15.28515625" customWidth="1"/>
  </cols>
  <sheetData>
    <row r="2" spans="1:16" ht="15.75" thickBot="1" x14ac:dyDescent="0.3"/>
    <row r="3" spans="1:16" ht="15.75" thickBot="1" x14ac:dyDescent="0.3">
      <c r="B3" s="46" t="s">
        <v>0</v>
      </c>
      <c r="C3" s="47"/>
      <c r="D3" s="47"/>
      <c r="E3" s="47"/>
      <c r="F3" s="47"/>
      <c r="G3" s="47"/>
      <c r="H3" s="48"/>
      <c r="J3" s="46" t="s">
        <v>1</v>
      </c>
      <c r="K3" s="47"/>
      <c r="L3" s="47"/>
      <c r="M3" s="47"/>
      <c r="N3" s="47"/>
      <c r="O3" s="47"/>
      <c r="P3" s="48"/>
    </row>
    <row r="4" spans="1:16" x14ac:dyDescent="0.25">
      <c r="C4" s="1"/>
      <c r="D4" s="1"/>
      <c r="E4" s="1" t="s">
        <v>2</v>
      </c>
      <c r="F4" s="2" t="s">
        <v>3</v>
      </c>
      <c r="G4" s="2" t="s">
        <v>4</v>
      </c>
      <c r="H4" s="1"/>
    </row>
    <row r="5" spans="1:16" x14ac:dyDescent="0.25">
      <c r="C5" s="2" t="s">
        <v>5</v>
      </c>
      <c r="D5" s="2" t="s">
        <v>6</v>
      </c>
      <c r="E5" s="2" t="s">
        <v>7</v>
      </c>
      <c r="F5" s="2" t="s">
        <v>8</v>
      </c>
      <c r="G5" s="2" t="s">
        <v>9</v>
      </c>
      <c r="H5" s="2" t="s">
        <v>10</v>
      </c>
    </row>
    <row r="6" spans="1:16" x14ac:dyDescent="0.25">
      <c r="B6" s="3" t="s">
        <v>11</v>
      </c>
      <c r="C6" s="3" t="s">
        <v>12</v>
      </c>
      <c r="D6" s="3" t="s">
        <v>13</v>
      </c>
      <c r="E6" s="3" t="s">
        <v>14</v>
      </c>
      <c r="F6" s="3" t="s">
        <v>15</v>
      </c>
      <c r="G6" s="3" t="s">
        <v>16</v>
      </c>
      <c r="H6" s="3" t="s">
        <v>17</v>
      </c>
      <c r="J6" s="4" t="s">
        <v>11</v>
      </c>
      <c r="K6" s="4" t="s">
        <v>18</v>
      </c>
      <c r="L6" s="4" t="s">
        <v>19</v>
      </c>
      <c r="M6" s="4" t="s">
        <v>20</v>
      </c>
      <c r="N6" s="4" t="s">
        <v>21</v>
      </c>
      <c r="O6" s="4" t="s">
        <v>22</v>
      </c>
      <c r="P6" s="4" t="s">
        <v>10</v>
      </c>
    </row>
    <row r="7" spans="1:16" x14ac:dyDescent="0.25">
      <c r="B7" t="s">
        <v>44</v>
      </c>
      <c r="C7" s="5">
        <v>8</v>
      </c>
      <c r="D7" s="5">
        <v>449600</v>
      </c>
      <c r="E7" s="5">
        <v>67440</v>
      </c>
      <c r="F7" s="5">
        <v>40000</v>
      </c>
      <c r="G7" s="6">
        <v>83360</v>
      </c>
      <c r="H7" s="7">
        <f>SUM(D7:G7)</f>
        <v>640400</v>
      </c>
      <c r="J7" t="s">
        <v>44</v>
      </c>
      <c r="K7" t="s">
        <v>49</v>
      </c>
      <c r="L7" t="s">
        <v>50</v>
      </c>
      <c r="M7" s="5">
        <v>50</v>
      </c>
      <c r="N7" s="5">
        <v>50</v>
      </c>
      <c r="O7" s="5">
        <v>50</v>
      </c>
      <c r="P7" s="5">
        <v>150</v>
      </c>
    </row>
    <row r="8" spans="1:16" x14ac:dyDescent="0.25">
      <c r="B8" t="s">
        <v>45</v>
      </c>
      <c r="C8" s="5">
        <v>4</v>
      </c>
      <c r="D8" s="5">
        <v>360000</v>
      </c>
      <c r="E8" s="5">
        <v>54000</v>
      </c>
      <c r="F8" s="5">
        <v>30000</v>
      </c>
      <c r="G8" s="6">
        <v>173200</v>
      </c>
      <c r="H8" s="7">
        <f t="shared" ref="H8:H11" si="0">SUM(D8:G8)</f>
        <v>617200</v>
      </c>
      <c r="J8" t="s">
        <v>45</v>
      </c>
      <c r="K8" t="s">
        <v>51</v>
      </c>
      <c r="L8" t="s">
        <v>52</v>
      </c>
      <c r="M8" s="5">
        <v>5520</v>
      </c>
      <c r="N8" s="5">
        <v>1920</v>
      </c>
      <c r="O8" s="5">
        <v>1920</v>
      </c>
      <c r="P8" s="5">
        <v>9360</v>
      </c>
    </row>
    <row r="9" spans="1:16" x14ac:dyDescent="0.25">
      <c r="B9" t="s">
        <v>46</v>
      </c>
      <c r="C9" s="5">
        <v>3</v>
      </c>
      <c r="D9" s="5">
        <v>270000</v>
      </c>
      <c r="E9" s="5">
        <v>40500</v>
      </c>
      <c r="F9" s="5">
        <v>25000</v>
      </c>
      <c r="G9" s="6">
        <v>16500</v>
      </c>
      <c r="H9" s="7">
        <f t="shared" si="0"/>
        <v>352000</v>
      </c>
      <c r="J9" t="s">
        <v>46</v>
      </c>
      <c r="K9" t="s">
        <v>53</v>
      </c>
      <c r="L9" t="s">
        <v>54</v>
      </c>
      <c r="M9" s="5">
        <v>276</v>
      </c>
      <c r="N9" s="5">
        <v>96</v>
      </c>
      <c r="O9" s="5">
        <v>96</v>
      </c>
      <c r="P9" s="5">
        <v>468</v>
      </c>
    </row>
    <row r="10" spans="1:16" x14ac:dyDescent="0.25">
      <c r="B10" t="s">
        <v>47</v>
      </c>
      <c r="C10" s="5">
        <v>3</v>
      </c>
      <c r="D10" s="5">
        <v>210000</v>
      </c>
      <c r="E10" s="5">
        <v>31500</v>
      </c>
      <c r="F10" s="5">
        <v>10000</v>
      </c>
      <c r="G10" s="6">
        <v>9500</v>
      </c>
      <c r="H10" s="7">
        <f t="shared" si="0"/>
        <v>261000</v>
      </c>
      <c r="J10" t="s">
        <v>47</v>
      </c>
      <c r="K10" t="s">
        <v>55</v>
      </c>
      <c r="L10" t="s">
        <v>56</v>
      </c>
      <c r="M10" s="5">
        <v>276000</v>
      </c>
      <c r="N10" s="5">
        <v>96000</v>
      </c>
      <c r="O10" s="5">
        <v>96000</v>
      </c>
      <c r="P10" s="5">
        <v>468000</v>
      </c>
    </row>
    <row r="11" spans="1:16" x14ac:dyDescent="0.25">
      <c r="B11" t="s">
        <v>48</v>
      </c>
      <c r="C11" s="5">
        <v>2</v>
      </c>
      <c r="D11" s="5">
        <v>300000</v>
      </c>
      <c r="E11" s="5">
        <v>45000</v>
      </c>
      <c r="F11" s="5">
        <v>1600</v>
      </c>
      <c r="G11" s="6">
        <v>18400</v>
      </c>
      <c r="H11" s="7">
        <f t="shared" si="0"/>
        <v>365000</v>
      </c>
      <c r="J11" t="s">
        <v>48</v>
      </c>
      <c r="K11" t="s">
        <v>57</v>
      </c>
      <c r="L11" t="s">
        <v>57</v>
      </c>
      <c r="M11" s="5">
        <v>27600</v>
      </c>
      <c r="N11" s="5">
        <v>8000</v>
      </c>
      <c r="O11" s="5">
        <v>13440</v>
      </c>
      <c r="P11" s="5">
        <v>49040</v>
      </c>
    </row>
    <row r="12" spans="1:16" x14ac:dyDescent="0.25">
      <c r="B12" t="s">
        <v>58</v>
      </c>
      <c r="C12" s="8">
        <f>SUM(C7:C11)</f>
        <v>20</v>
      </c>
      <c r="D12" s="8">
        <f>SUM(D7:D11)</f>
        <v>1589600</v>
      </c>
      <c r="E12" s="8">
        <f t="shared" ref="E12:H12" si="1">SUM(E7:E11)</f>
        <v>238440</v>
      </c>
      <c r="F12" s="8">
        <f t="shared" si="1"/>
        <v>106600</v>
      </c>
      <c r="G12" s="8">
        <f t="shared" si="1"/>
        <v>300960</v>
      </c>
      <c r="H12" s="8">
        <f t="shared" si="1"/>
        <v>2235600</v>
      </c>
      <c r="J12" s="9"/>
    </row>
    <row r="13" spans="1:16" x14ac:dyDescent="0.25">
      <c r="H13" s="7"/>
    </row>
    <row r="14" spans="1:16" x14ac:dyDescent="0.25">
      <c r="H14" s="7"/>
    </row>
    <row r="15" spans="1:16" x14ac:dyDescent="0.25">
      <c r="B15" s="4" t="s">
        <v>23</v>
      </c>
      <c r="H15" s="7"/>
    </row>
    <row r="16" spans="1:16" x14ac:dyDescent="0.25">
      <c r="A16" s="10" t="s">
        <v>24</v>
      </c>
      <c r="B16" t="s">
        <v>25</v>
      </c>
      <c r="H16" s="7"/>
    </row>
    <row r="17" spans="1:9" x14ac:dyDescent="0.25">
      <c r="A17" s="9"/>
      <c r="B17" t="s">
        <v>26</v>
      </c>
      <c r="H17" s="7"/>
    </row>
    <row r="18" spans="1:9" x14ac:dyDescent="0.25">
      <c r="A18" s="10" t="s">
        <v>27</v>
      </c>
      <c r="B18" t="s">
        <v>28</v>
      </c>
      <c r="H18" s="7"/>
    </row>
    <row r="19" spans="1:9" x14ac:dyDescent="0.25">
      <c r="A19" s="10" t="s">
        <v>29</v>
      </c>
      <c r="B19" t="s">
        <v>30</v>
      </c>
      <c r="H19" s="7"/>
    </row>
    <row r="20" spans="1:9" x14ac:dyDescent="0.25">
      <c r="A20" s="10" t="s">
        <v>31</v>
      </c>
      <c r="B20" t="s">
        <v>32</v>
      </c>
      <c r="H20" s="7"/>
    </row>
    <row r="21" spans="1:9" x14ac:dyDescent="0.25">
      <c r="A21" s="9"/>
      <c r="B21" t="s">
        <v>33</v>
      </c>
      <c r="H21" s="7"/>
    </row>
    <row r="22" spans="1:9" x14ac:dyDescent="0.25">
      <c r="A22" s="9"/>
      <c r="B22" t="s">
        <v>34</v>
      </c>
      <c r="H22" s="7"/>
    </row>
    <row r="23" spans="1:9" x14ac:dyDescent="0.25">
      <c r="A23" s="9"/>
      <c r="B23" t="s">
        <v>35</v>
      </c>
      <c r="H23" s="7"/>
    </row>
    <row r="24" spans="1:9" x14ac:dyDescent="0.25">
      <c r="A24" s="9"/>
      <c r="H24" s="7"/>
    </row>
    <row r="25" spans="1:9" x14ac:dyDescent="0.25">
      <c r="A25" s="9"/>
      <c r="C25" s="2"/>
      <c r="E25" s="22"/>
      <c r="F25" s="22"/>
      <c r="G25" s="22"/>
      <c r="H25" s="22"/>
      <c r="I25" s="22"/>
    </row>
    <row r="26" spans="1:9" x14ac:dyDescent="0.25">
      <c r="B26" s="3" t="str">
        <f t="shared" ref="B26:B32" si="2">B6</f>
        <v>Mfg Ovh Department</v>
      </c>
      <c r="C26" s="3" t="s">
        <v>36</v>
      </c>
      <c r="D26" s="3" t="s">
        <v>18</v>
      </c>
      <c r="E26" s="3" t="s">
        <v>37</v>
      </c>
      <c r="F26" s="3" t="s">
        <v>38</v>
      </c>
      <c r="G26" s="3" t="s">
        <v>39</v>
      </c>
      <c r="H26" s="3" t="s">
        <v>40</v>
      </c>
      <c r="I26" s="3" t="s">
        <v>41</v>
      </c>
    </row>
    <row r="27" spans="1:9" x14ac:dyDescent="0.25">
      <c r="B27" t="str">
        <f t="shared" si="2"/>
        <v>Machine Maint &amp; Repair</v>
      </c>
      <c r="C27" s="7">
        <f>H7</f>
        <v>640400</v>
      </c>
      <c r="D27" t="str">
        <f>K7</f>
        <v># of Equip Cleanings</v>
      </c>
      <c r="E27" s="36">
        <f>P7</f>
        <v>150</v>
      </c>
      <c r="F27" s="37">
        <f>C27/E27</f>
        <v>4269.333333333333</v>
      </c>
      <c r="G27" s="37">
        <f>(F27*M7)/M10</f>
        <v>0.77342995169082118</v>
      </c>
      <c r="H27" s="37">
        <f>(F27*N7)/N10</f>
        <v>2.223611111111111</v>
      </c>
      <c r="I27" s="37">
        <f>(F27*O7)/O10</f>
        <v>2.223611111111111</v>
      </c>
    </row>
    <row r="28" spans="1:9" x14ac:dyDescent="0.25">
      <c r="B28" t="str">
        <f t="shared" si="2"/>
        <v>Quality / Inspection</v>
      </c>
      <c r="C28" s="7">
        <f t="shared" ref="C28:C32" si="3">H8</f>
        <v>617200</v>
      </c>
      <c r="D28" t="str">
        <f>K8</f>
        <v># Inspections</v>
      </c>
      <c r="E28" s="36">
        <f t="shared" ref="E28:E31" si="4">P8</f>
        <v>9360</v>
      </c>
      <c r="F28" s="37">
        <f t="shared" ref="F28:F31" si="5">C28/E28</f>
        <v>65.940170940170944</v>
      </c>
      <c r="G28" s="37">
        <f>(F28*M8)/M10</f>
        <v>1.318803418803419</v>
      </c>
      <c r="H28" s="37">
        <f>(F28*N8)/N10</f>
        <v>1.318803418803419</v>
      </c>
      <c r="I28" s="37">
        <f>(F28*O8)/O10</f>
        <v>1.318803418803419</v>
      </c>
    </row>
    <row r="29" spans="1:9" x14ac:dyDescent="0.25">
      <c r="B29" t="str">
        <f t="shared" si="2"/>
        <v>Sourcing / Purchasing</v>
      </c>
      <c r="C29" s="7">
        <f t="shared" si="3"/>
        <v>352000</v>
      </c>
      <c r="D29" t="str">
        <f>K9</f>
        <v># Purch Orders</v>
      </c>
      <c r="E29" s="36">
        <f t="shared" si="4"/>
        <v>468</v>
      </c>
      <c r="F29" s="37">
        <f t="shared" si="5"/>
        <v>752.13675213675219</v>
      </c>
      <c r="G29" s="37">
        <f>(F29*M9)/M10</f>
        <v>0.75213675213675213</v>
      </c>
      <c r="H29" s="37">
        <f>(F29*N9)/N10</f>
        <v>0.75213675213675224</v>
      </c>
      <c r="I29" s="37">
        <f>(F29*O9)/O10</f>
        <v>0.75213675213675224</v>
      </c>
    </row>
    <row r="30" spans="1:9" x14ac:dyDescent="0.25">
      <c r="B30" t="str">
        <f t="shared" si="2"/>
        <v>Mat'l Planning &amp; Prod'n Control</v>
      </c>
      <c r="C30" s="7">
        <f t="shared" si="3"/>
        <v>261000</v>
      </c>
      <c r="D30" t="str">
        <f>K10</f>
        <v># Packs Mfg'd &amp; Shipped</v>
      </c>
      <c r="E30" s="36">
        <f t="shared" si="4"/>
        <v>468000</v>
      </c>
      <c r="F30" s="37">
        <f t="shared" si="5"/>
        <v>0.55769230769230771</v>
      </c>
      <c r="G30" s="37">
        <f>F30</f>
        <v>0.55769230769230771</v>
      </c>
      <c r="H30" s="37">
        <f>F30</f>
        <v>0.55769230769230771</v>
      </c>
      <c r="I30" s="37">
        <f>G30</f>
        <v>0.55769230769230771</v>
      </c>
    </row>
    <row r="31" spans="1:9" x14ac:dyDescent="0.25">
      <c r="B31" t="str">
        <f t="shared" si="2"/>
        <v>Gen'l Mfg Ovh</v>
      </c>
      <c r="C31" s="7">
        <f t="shared" si="3"/>
        <v>365000</v>
      </c>
      <c r="D31" t="str">
        <f>K11</f>
        <v># DL Hours</v>
      </c>
      <c r="E31" s="36">
        <f t="shared" si="4"/>
        <v>49040</v>
      </c>
      <c r="F31" s="37">
        <f t="shared" si="5"/>
        <v>7.4429037520391521</v>
      </c>
      <c r="G31" s="37">
        <f>(F31*M11)/M10</f>
        <v>0.74429037520391517</v>
      </c>
      <c r="H31" s="37">
        <f>(F31*N11)/N10</f>
        <v>0.62024197933659597</v>
      </c>
      <c r="I31" s="37">
        <f>(F31*O11)/O10</f>
        <v>1.0420065252854813</v>
      </c>
    </row>
    <row r="32" spans="1:9" x14ac:dyDescent="0.25">
      <c r="B32" t="str">
        <f t="shared" si="2"/>
        <v>Total Fixed Mfg Ovh</v>
      </c>
      <c r="C32" s="8">
        <f t="shared" si="3"/>
        <v>2235600</v>
      </c>
      <c r="E32" s="28"/>
      <c r="F32" s="28"/>
      <c r="G32" s="24">
        <f>SUM(G27:G31)</f>
        <v>4.146352805527215</v>
      </c>
      <c r="H32" s="24">
        <f t="shared" ref="H32:I32" si="6">SUM(H27:H31)</f>
        <v>5.4724855690801855</v>
      </c>
      <c r="I32" s="24">
        <f t="shared" si="6"/>
        <v>5.8942501150290711</v>
      </c>
    </row>
    <row r="33" spans="6:9" x14ac:dyDescent="0.25">
      <c r="G33" s="1"/>
      <c r="H33" s="1"/>
      <c r="I33" s="1"/>
    </row>
    <row r="34" spans="6:9" x14ac:dyDescent="0.25">
      <c r="F34" s="11" t="s">
        <v>42</v>
      </c>
      <c r="G34" s="23">
        <v>4.5587275693311584</v>
      </c>
      <c r="H34" s="23">
        <v>3.7989396411092984</v>
      </c>
      <c r="I34" s="23">
        <v>6.3822185970636225</v>
      </c>
    </row>
    <row r="35" spans="6:9" x14ac:dyDescent="0.25">
      <c r="G35" s="38"/>
      <c r="H35" s="38"/>
      <c r="I35" s="38"/>
    </row>
    <row r="36" spans="6:9" x14ac:dyDescent="0.25">
      <c r="F36" t="s">
        <v>43</v>
      </c>
      <c r="G36" s="24">
        <f>G32-G34</f>
        <v>-0.41237476380394344</v>
      </c>
      <c r="H36" s="24">
        <f t="shared" ref="H36:I36" si="7">H32-H34</f>
        <v>1.6735459279708871</v>
      </c>
      <c r="I36" s="24">
        <f t="shared" si="7"/>
        <v>-0.48796848203455134</v>
      </c>
    </row>
    <row r="37" spans="6:9" x14ac:dyDescent="0.25">
      <c r="G37" s="22"/>
      <c r="H37" s="22"/>
      <c r="I37" s="22"/>
    </row>
  </sheetData>
  <mergeCells count="2">
    <mergeCell ref="B3:H3"/>
    <mergeCell ref="J3:P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88"/>
  <sheetViews>
    <sheetView workbookViewId="0">
      <selection activeCell="K30" sqref="K30"/>
    </sheetView>
  </sheetViews>
  <sheetFormatPr defaultRowHeight="15" x14ac:dyDescent="0.25"/>
  <cols>
    <col min="2" max="2" width="14.85546875" customWidth="1"/>
    <col min="3" max="3" width="3.85546875" customWidth="1"/>
    <col min="4" max="4" width="29.7109375" customWidth="1"/>
    <col min="5" max="5" width="28.28515625" customWidth="1"/>
    <col min="6" max="6" width="45" customWidth="1"/>
    <col min="7" max="7" width="12.85546875" customWidth="1"/>
    <col min="8" max="12" width="12.7109375" customWidth="1"/>
  </cols>
  <sheetData>
    <row r="3" spans="1:12" x14ac:dyDescent="0.25">
      <c r="B3" s="13" t="s">
        <v>59</v>
      </c>
      <c r="D3" s="49" t="s">
        <v>60</v>
      </c>
      <c r="E3" s="50"/>
      <c r="F3" s="50"/>
      <c r="G3" s="50"/>
      <c r="H3" s="50"/>
      <c r="I3" s="50"/>
      <c r="J3" s="50"/>
      <c r="K3" s="50"/>
      <c r="L3" s="51"/>
    </row>
    <row r="4" spans="1:12" x14ac:dyDescent="0.25">
      <c r="K4" s="2" t="s">
        <v>61</v>
      </c>
    </row>
    <row r="5" spans="1:12" x14ac:dyDescent="0.25">
      <c r="K5" s="2" t="s">
        <v>62</v>
      </c>
    </row>
    <row r="6" spans="1:12" x14ac:dyDescent="0.25">
      <c r="B6" s="3" t="s">
        <v>36</v>
      </c>
      <c r="D6" s="3" t="s">
        <v>11</v>
      </c>
      <c r="E6" s="3" t="s">
        <v>18</v>
      </c>
      <c r="F6" s="3" t="s">
        <v>19</v>
      </c>
      <c r="G6" s="3"/>
      <c r="H6" s="3" t="s">
        <v>20</v>
      </c>
      <c r="I6" s="3" t="s">
        <v>21</v>
      </c>
      <c r="J6" s="3" t="s">
        <v>22</v>
      </c>
      <c r="K6" s="3" t="s">
        <v>63</v>
      </c>
      <c r="L6" s="14" t="s">
        <v>10</v>
      </c>
    </row>
    <row r="7" spans="1:12" x14ac:dyDescent="0.25">
      <c r="B7" s="6">
        <v>640400</v>
      </c>
      <c r="D7" t="s">
        <v>44</v>
      </c>
      <c r="E7" t="s">
        <v>49</v>
      </c>
      <c r="F7" s="15" t="s">
        <v>50</v>
      </c>
      <c r="G7" s="15"/>
      <c r="H7" s="5">
        <v>50</v>
      </c>
      <c r="I7" s="5">
        <v>50</v>
      </c>
      <c r="J7" s="5">
        <v>50</v>
      </c>
      <c r="K7" s="5">
        <v>100</v>
      </c>
      <c r="L7" s="5">
        <v>250</v>
      </c>
    </row>
    <row r="8" spans="1:12" x14ac:dyDescent="0.25">
      <c r="B8" s="6">
        <v>617200</v>
      </c>
      <c r="D8" t="s">
        <v>45</v>
      </c>
      <c r="E8" t="s">
        <v>51</v>
      </c>
      <c r="F8" s="15" t="s">
        <v>52</v>
      </c>
      <c r="G8" s="15"/>
      <c r="H8" s="5">
        <v>5520</v>
      </c>
      <c r="I8" s="5">
        <v>1920</v>
      </c>
      <c r="J8" s="5">
        <v>1920</v>
      </c>
      <c r="K8" s="5">
        <v>5520</v>
      </c>
      <c r="L8" s="5">
        <v>14880</v>
      </c>
    </row>
    <row r="9" spans="1:12" x14ac:dyDescent="0.25">
      <c r="B9" s="6">
        <v>352000</v>
      </c>
      <c r="D9" t="s">
        <v>46</v>
      </c>
      <c r="E9" t="s">
        <v>64</v>
      </c>
      <c r="F9" t="s">
        <v>54</v>
      </c>
      <c r="H9" s="5">
        <v>276</v>
      </c>
      <c r="I9" s="5">
        <v>96</v>
      </c>
      <c r="J9" s="5">
        <v>96</v>
      </c>
      <c r="K9" s="5">
        <v>276</v>
      </c>
      <c r="L9" s="5">
        <v>744</v>
      </c>
    </row>
    <row r="10" spans="1:12" x14ac:dyDescent="0.25">
      <c r="B10" s="6">
        <v>261000</v>
      </c>
      <c r="D10" t="s">
        <v>47</v>
      </c>
      <c r="E10" t="s">
        <v>55</v>
      </c>
      <c r="F10" t="s">
        <v>56</v>
      </c>
      <c r="H10" s="5">
        <v>276000</v>
      </c>
      <c r="I10" s="5">
        <v>96000</v>
      </c>
      <c r="J10" s="5">
        <v>96000</v>
      </c>
      <c r="K10" s="5"/>
      <c r="L10" s="5">
        <v>468000</v>
      </c>
    </row>
    <row r="11" spans="1:12" x14ac:dyDescent="0.25">
      <c r="B11" s="6">
        <v>365000</v>
      </c>
      <c r="D11" t="s">
        <v>48</v>
      </c>
      <c r="E11" t="s">
        <v>65</v>
      </c>
      <c r="F11" t="s">
        <v>66</v>
      </c>
      <c r="H11" s="5">
        <v>11190</v>
      </c>
      <c r="I11" s="5">
        <v>1970</v>
      </c>
      <c r="J11" s="5">
        <v>1970</v>
      </c>
      <c r="K11" s="5"/>
      <c r="L11" s="5">
        <v>15130</v>
      </c>
    </row>
    <row r="12" spans="1:12" x14ac:dyDescent="0.25">
      <c r="B12" s="16">
        <v>2235600</v>
      </c>
      <c r="F12" t="s">
        <v>67</v>
      </c>
      <c r="H12" s="5"/>
      <c r="I12" s="5"/>
      <c r="J12" s="5"/>
      <c r="K12" s="5"/>
      <c r="L12" s="5"/>
    </row>
    <row r="15" spans="1:12" x14ac:dyDescent="0.25">
      <c r="B15" s="52" t="s">
        <v>23</v>
      </c>
      <c r="C15" s="52"/>
      <c r="D15" s="52"/>
    </row>
    <row r="16" spans="1:12" x14ac:dyDescent="0.25">
      <c r="A16" s="10" t="s">
        <v>68</v>
      </c>
      <c r="B16" t="s">
        <v>69</v>
      </c>
    </row>
    <row r="17" spans="1:11" x14ac:dyDescent="0.25">
      <c r="A17" s="9"/>
      <c r="B17" t="s">
        <v>70</v>
      </c>
    </row>
    <row r="18" spans="1:11" x14ac:dyDescent="0.25">
      <c r="A18" s="10" t="s">
        <v>71</v>
      </c>
      <c r="B18" t="s">
        <v>72</v>
      </c>
    </row>
    <row r="19" spans="1:11" x14ac:dyDescent="0.25">
      <c r="A19" s="10" t="s">
        <v>73</v>
      </c>
      <c r="B19" t="s">
        <v>74</v>
      </c>
    </row>
    <row r="20" spans="1:11" x14ac:dyDescent="0.25">
      <c r="A20" s="10" t="s">
        <v>75</v>
      </c>
      <c r="B20" t="s">
        <v>76</v>
      </c>
    </row>
    <row r="21" spans="1:11" x14ac:dyDescent="0.25">
      <c r="A21" s="10"/>
      <c r="B21" s="17" t="s">
        <v>77</v>
      </c>
    </row>
    <row r="22" spans="1:11" x14ac:dyDescent="0.25">
      <c r="A22" s="10"/>
      <c r="B22" s="17" t="s">
        <v>78</v>
      </c>
    </row>
    <row r="23" spans="1:11" x14ac:dyDescent="0.25">
      <c r="A23" s="10"/>
      <c r="B23" s="17" t="s">
        <v>79</v>
      </c>
    </row>
    <row r="24" spans="1:11" x14ac:dyDescent="0.25">
      <c r="F24" s="22"/>
      <c r="G24" s="22"/>
      <c r="H24" s="22"/>
      <c r="I24" s="22"/>
      <c r="J24" s="22"/>
    </row>
    <row r="25" spans="1:11" x14ac:dyDescent="0.25">
      <c r="B25" s="3" t="s">
        <v>36</v>
      </c>
      <c r="D25" s="3" t="s">
        <v>11</v>
      </c>
      <c r="E25" s="3" t="s">
        <v>18</v>
      </c>
      <c r="F25" s="18" t="s">
        <v>37</v>
      </c>
      <c r="G25" s="3" t="s">
        <v>38</v>
      </c>
      <c r="H25" s="4" t="s">
        <v>39</v>
      </c>
      <c r="I25" s="4" t="s">
        <v>40</v>
      </c>
      <c r="J25" s="4" t="s">
        <v>41</v>
      </c>
    </row>
    <row r="26" spans="1:11" x14ac:dyDescent="0.25">
      <c r="B26" s="19">
        <f>B7</f>
        <v>640400</v>
      </c>
      <c r="D26" t="str">
        <f t="shared" ref="D26:E30" si="0">D7</f>
        <v>Machine Maint &amp; Repair</v>
      </c>
      <c r="E26" t="str">
        <f t="shared" si="0"/>
        <v># of Equip Cleanings</v>
      </c>
      <c r="F26" s="25">
        <f>L7</f>
        <v>250</v>
      </c>
      <c r="G26" s="26">
        <f>B26/F26</f>
        <v>2561.6</v>
      </c>
      <c r="H26" s="37">
        <f>(H7+K7)*G26/H10</f>
        <v>1.3921739130434783</v>
      </c>
      <c r="I26" s="40">
        <f>G26*I7/I10</f>
        <v>1.3341666666666667</v>
      </c>
      <c r="J26" s="40">
        <f>G26*J7/J10</f>
        <v>1.3341666666666667</v>
      </c>
      <c r="K26" s="12"/>
    </row>
    <row r="27" spans="1:11" x14ac:dyDescent="0.25">
      <c r="B27" s="19">
        <f t="shared" ref="B27:B30" si="1">B8</f>
        <v>617200</v>
      </c>
      <c r="D27" t="str">
        <f t="shared" si="0"/>
        <v>Quality / Inspection</v>
      </c>
      <c r="E27" t="str">
        <f t="shared" si="0"/>
        <v># Inspections</v>
      </c>
      <c r="F27" s="25">
        <f>L8</f>
        <v>14880</v>
      </c>
      <c r="G27" s="26">
        <f t="shared" ref="G27:G30" si="2">B27/F27</f>
        <v>41.478494623655912</v>
      </c>
      <c r="H27" s="37">
        <f>(H8+K8)*G27/H10</f>
        <v>1.6591397849462366</v>
      </c>
      <c r="I27" s="40">
        <f>G27*I8/I10</f>
        <v>0.82956989247311819</v>
      </c>
      <c r="J27" s="40">
        <f>G27*J8/J10</f>
        <v>0.82956989247311819</v>
      </c>
      <c r="K27" s="12"/>
    </row>
    <row r="28" spans="1:11" x14ac:dyDescent="0.25">
      <c r="B28" s="19">
        <f t="shared" si="1"/>
        <v>352000</v>
      </c>
      <c r="D28" t="str">
        <f t="shared" si="0"/>
        <v>Sourcing / Purchasing</v>
      </c>
      <c r="E28" t="str">
        <f t="shared" si="0"/>
        <v>Purch Orders</v>
      </c>
      <c r="F28" s="25">
        <f>L9</f>
        <v>744</v>
      </c>
      <c r="G28" s="26">
        <f t="shared" si="2"/>
        <v>473.11827956989248</v>
      </c>
      <c r="H28" s="37">
        <f>(H9+K9)*G28/H10</f>
        <v>0.94623655913978488</v>
      </c>
      <c r="I28" s="40">
        <f>G28*I9/I10</f>
        <v>0.4731182795698925</v>
      </c>
      <c r="J28" s="40">
        <f>G28*J9/J10</f>
        <v>0.4731182795698925</v>
      </c>
      <c r="K28" s="12"/>
    </row>
    <row r="29" spans="1:11" x14ac:dyDescent="0.25">
      <c r="B29" s="19">
        <f t="shared" si="1"/>
        <v>261000</v>
      </c>
      <c r="D29" t="str">
        <f t="shared" si="0"/>
        <v>Mat'l Planning &amp; Prod'n Control</v>
      </c>
      <c r="E29" t="str">
        <f t="shared" si="0"/>
        <v># Packs Mfg'd &amp; Shipped</v>
      </c>
      <c r="F29" s="25">
        <f>L10</f>
        <v>468000</v>
      </c>
      <c r="G29" s="26">
        <f t="shared" si="2"/>
        <v>0.55769230769230771</v>
      </c>
      <c r="H29" s="37">
        <f>G29</f>
        <v>0.55769230769230771</v>
      </c>
      <c r="I29" s="41">
        <f>G29</f>
        <v>0.55769230769230771</v>
      </c>
      <c r="J29" s="41">
        <f>G29</f>
        <v>0.55769230769230771</v>
      </c>
      <c r="K29" s="12"/>
    </row>
    <row r="30" spans="1:11" x14ac:dyDescent="0.25">
      <c r="B30" s="19">
        <f t="shared" si="1"/>
        <v>365000</v>
      </c>
      <c r="D30" t="str">
        <f t="shared" si="0"/>
        <v>Gen'l Mfg Ovh</v>
      </c>
      <c r="E30" t="str">
        <f t="shared" si="0"/>
        <v># Mach Cleanings + # Inspect</v>
      </c>
      <c r="F30" s="25">
        <f>L11</f>
        <v>15130</v>
      </c>
      <c r="G30" s="26">
        <f t="shared" si="2"/>
        <v>24.124256444150696</v>
      </c>
      <c r="H30" s="37">
        <f>G30*H11/H10</f>
        <v>0.97808126670306617</v>
      </c>
      <c r="I30" s="40">
        <f>G30*I11/I10</f>
        <v>0.49504984578100908</v>
      </c>
      <c r="J30" s="40">
        <f>G30*J11/J10</f>
        <v>0.49504984578100908</v>
      </c>
      <c r="K30" s="12"/>
    </row>
    <row r="31" spans="1:11" x14ac:dyDescent="0.25">
      <c r="B31" s="20">
        <f>B12</f>
        <v>2235600</v>
      </c>
      <c r="D31" t="s">
        <v>80</v>
      </c>
      <c r="F31" s="11" t="s">
        <v>81</v>
      </c>
      <c r="H31" s="44">
        <f>SUM(H26:H30)</f>
        <v>5.5333238315248741</v>
      </c>
      <c r="I31" s="44">
        <f t="shared" ref="I31:J31" si="3">SUM(I26:I30)</f>
        <v>3.6895969921829939</v>
      </c>
      <c r="J31" s="44">
        <f t="shared" si="3"/>
        <v>3.6895969921829939</v>
      </c>
    </row>
    <row r="32" spans="1:11" x14ac:dyDescent="0.25">
      <c r="H32" s="38"/>
      <c r="I32" s="38"/>
      <c r="J32" s="38"/>
    </row>
    <row r="33" spans="6:11" x14ac:dyDescent="0.25">
      <c r="F33" s="11" t="s">
        <v>42</v>
      </c>
      <c r="H33" s="41">
        <v>4.5587275693311584</v>
      </c>
      <c r="I33" s="41">
        <v>3.7989396411092984</v>
      </c>
      <c r="J33" s="41">
        <v>6.3822185970636225</v>
      </c>
    </row>
    <row r="34" spans="6:11" x14ac:dyDescent="0.25">
      <c r="H34" s="38"/>
      <c r="I34" s="38"/>
      <c r="J34" s="38"/>
    </row>
    <row r="35" spans="6:11" x14ac:dyDescent="0.25">
      <c r="F35" s="11" t="s">
        <v>82</v>
      </c>
      <c r="H35" s="45">
        <f>H31-H33</f>
        <v>0.97459626219371565</v>
      </c>
      <c r="I35" s="45">
        <f t="shared" ref="I35:J35" si="4">I31-I33</f>
        <v>-0.10934264892630452</v>
      </c>
      <c r="J35" s="45">
        <f t="shared" si="4"/>
        <v>-2.6926216048806286</v>
      </c>
    </row>
    <row r="36" spans="6:11" x14ac:dyDescent="0.25">
      <c r="H36" s="38"/>
      <c r="I36" s="38"/>
      <c r="J36" s="38"/>
    </row>
    <row r="37" spans="6:11" x14ac:dyDescent="0.25">
      <c r="F37" s="11" t="s">
        <v>83</v>
      </c>
      <c r="H37" s="41">
        <f>'Case Questions 1 - 4 &amp; answers'!G32</f>
        <v>4.146352805527215</v>
      </c>
      <c r="I37" s="41">
        <f>'Case Questions 1 - 4 &amp; answers'!H32</f>
        <v>5.4724855690801855</v>
      </c>
      <c r="J37" s="41">
        <f>'Case Questions 1 - 4 &amp; answers'!I32</f>
        <v>5.8942501150290711</v>
      </c>
    </row>
    <row r="38" spans="6:11" x14ac:dyDescent="0.25">
      <c r="H38" s="38"/>
      <c r="I38" s="38"/>
      <c r="J38" s="38"/>
    </row>
    <row r="39" spans="6:11" x14ac:dyDescent="0.25">
      <c r="F39" s="11" t="s">
        <v>84</v>
      </c>
      <c r="H39" s="45">
        <f>H31-H37</f>
        <v>1.3869710259976591</v>
      </c>
      <c r="I39" s="45">
        <f t="shared" ref="I39:J39" si="5">I31-I37</f>
        <v>-1.7828885768971916</v>
      </c>
      <c r="J39" s="45">
        <f t="shared" si="5"/>
        <v>-2.2046531228460773</v>
      </c>
    </row>
    <row r="40" spans="6:11" x14ac:dyDescent="0.25">
      <c r="H40" s="38"/>
      <c r="I40" s="38"/>
      <c r="J40" s="38"/>
    </row>
    <row r="41" spans="6:11" x14ac:dyDescent="0.25">
      <c r="H41" s="38"/>
      <c r="I41" s="38"/>
      <c r="J41" s="38"/>
    </row>
    <row r="42" spans="6:11" x14ac:dyDescent="0.25">
      <c r="F42" s="21" t="s">
        <v>85</v>
      </c>
      <c r="H42" s="43">
        <v>7.5412724306688412</v>
      </c>
      <c r="I42" s="43">
        <v>4.2010603588907021</v>
      </c>
      <c r="J42" s="43">
        <v>4.1777814029363762</v>
      </c>
    </row>
    <row r="43" spans="6:11" x14ac:dyDescent="0.25">
      <c r="F43" s="21"/>
      <c r="H43" s="42">
        <v>0.34278511048494731</v>
      </c>
      <c r="I43" s="42">
        <v>0.26256627243066888</v>
      </c>
      <c r="J43" s="42">
        <v>0.18989915467892618</v>
      </c>
      <c r="K43" s="22"/>
    </row>
    <row r="44" spans="6:11" x14ac:dyDescent="0.25">
      <c r="F44" s="21"/>
      <c r="H44" s="39"/>
      <c r="I44" s="39"/>
      <c r="J44" s="39"/>
    </row>
    <row r="45" spans="6:11" x14ac:dyDescent="0.25">
      <c r="F45" s="11" t="s">
        <v>86</v>
      </c>
      <c r="H45" s="43">
        <f>H42+H33-H31</f>
        <v>6.5666761684751256</v>
      </c>
      <c r="I45" s="43">
        <f t="shared" ref="I45" si="6">I42+I33-I31</f>
        <v>4.3104030078170066</v>
      </c>
      <c r="J45" s="43">
        <f>J42+J33-J31</f>
        <v>6.8704030078170053</v>
      </c>
    </row>
    <row r="46" spans="6:11" x14ac:dyDescent="0.25">
      <c r="H46" s="42">
        <v>0.29848528038523298</v>
      </c>
      <c r="I46" s="42">
        <v>0.26940018798856291</v>
      </c>
      <c r="J46" s="42">
        <v>0.31229104580986389</v>
      </c>
      <c r="K46" s="22"/>
    </row>
    <row r="47" spans="6:11" x14ac:dyDescent="0.25">
      <c r="H47" s="12"/>
    </row>
    <row r="49" spans="1:5" x14ac:dyDescent="0.25">
      <c r="A49" s="10" t="s">
        <v>87</v>
      </c>
      <c r="B49" t="s">
        <v>88</v>
      </c>
    </row>
    <row r="51" spans="1:5" x14ac:dyDescent="0.25">
      <c r="B51" t="s">
        <v>89</v>
      </c>
    </row>
    <row r="52" spans="1:5" x14ac:dyDescent="0.25">
      <c r="B52" s="22"/>
      <c r="C52" s="27" t="s">
        <v>90</v>
      </c>
      <c r="D52" s="28" t="s">
        <v>91</v>
      </c>
    </row>
    <row r="53" spans="1:5" x14ac:dyDescent="0.25">
      <c r="B53" s="22"/>
      <c r="C53" s="27" t="s">
        <v>92</v>
      </c>
      <c r="D53" s="28" t="s">
        <v>93</v>
      </c>
    </row>
    <row r="54" spans="1:5" x14ac:dyDescent="0.25">
      <c r="B54" s="22"/>
      <c r="C54" s="27" t="s">
        <v>94</v>
      </c>
      <c r="D54" s="28" t="s">
        <v>95</v>
      </c>
    </row>
    <row r="55" spans="1:5" x14ac:dyDescent="0.25">
      <c r="B55" s="22"/>
      <c r="C55" s="28"/>
      <c r="D55" s="28" t="s">
        <v>96</v>
      </c>
    </row>
    <row r="56" spans="1:5" x14ac:dyDescent="0.25">
      <c r="B56" s="22"/>
      <c r="C56" s="27" t="s">
        <v>97</v>
      </c>
      <c r="D56" s="28" t="s">
        <v>98</v>
      </c>
    </row>
    <row r="57" spans="1:5" x14ac:dyDescent="0.25">
      <c r="B57" s="22"/>
      <c r="C57" s="28"/>
      <c r="D57" s="27" t="s">
        <v>99</v>
      </c>
      <c r="E57" s="7"/>
    </row>
    <row r="58" spans="1:5" x14ac:dyDescent="0.25">
      <c r="B58" s="22"/>
      <c r="C58" s="28"/>
      <c r="D58" s="27" t="s">
        <v>100</v>
      </c>
    </row>
    <row r="59" spans="1:5" x14ac:dyDescent="0.25">
      <c r="B59" s="22"/>
      <c r="C59" s="28"/>
      <c r="D59" s="27" t="s">
        <v>101</v>
      </c>
    </row>
    <row r="60" spans="1:5" x14ac:dyDescent="0.25">
      <c r="B60" s="22"/>
      <c r="C60" s="28"/>
      <c r="D60" s="27" t="s">
        <v>102</v>
      </c>
    </row>
    <row r="62" spans="1:5" x14ac:dyDescent="0.25">
      <c r="B62" t="s">
        <v>103</v>
      </c>
    </row>
    <row r="63" spans="1:5" x14ac:dyDescent="0.25">
      <c r="B63" s="22"/>
      <c r="C63" s="27" t="s">
        <v>104</v>
      </c>
      <c r="D63" s="28"/>
    </row>
    <row r="64" spans="1:5" x14ac:dyDescent="0.25">
      <c r="B64" s="22"/>
      <c r="C64" s="27"/>
      <c r="D64" s="28" t="s">
        <v>105</v>
      </c>
    </row>
    <row r="65" spans="2:13" x14ac:dyDescent="0.25">
      <c r="B65" s="22"/>
      <c r="C65" s="27" t="s">
        <v>106</v>
      </c>
      <c r="D65" s="28"/>
    </row>
    <row r="66" spans="2:13" x14ac:dyDescent="0.25">
      <c r="B66" s="22"/>
      <c r="C66" s="17"/>
    </row>
    <row r="67" spans="2:13" x14ac:dyDescent="0.25">
      <c r="B67" s="22"/>
      <c r="C67" s="17"/>
      <c r="G67" s="9" t="s">
        <v>107</v>
      </c>
      <c r="K67" s="9" t="s">
        <v>108</v>
      </c>
    </row>
    <row r="68" spans="2:13" x14ac:dyDescent="0.25">
      <c r="B68" s="22"/>
      <c r="G68" s="18" t="s">
        <v>109</v>
      </c>
      <c r="H68" s="18" t="s">
        <v>110</v>
      </c>
      <c r="I68" s="18" t="s">
        <v>111</v>
      </c>
      <c r="J68" s="18" t="s">
        <v>112</v>
      </c>
      <c r="K68" s="18" t="s">
        <v>113</v>
      </c>
    </row>
    <row r="69" spans="2:13" x14ac:dyDescent="0.25">
      <c r="B69" s="22"/>
      <c r="E69" s="53" t="s">
        <v>114</v>
      </c>
      <c r="F69" s="21" t="s">
        <v>44</v>
      </c>
      <c r="G69" s="31">
        <f t="shared" ref="G69:H71" si="7">K7</f>
        <v>100</v>
      </c>
      <c r="H69" s="31">
        <f t="shared" si="7"/>
        <v>250</v>
      </c>
      <c r="I69" s="32">
        <f>G69/H69</f>
        <v>0.4</v>
      </c>
      <c r="J69" s="33">
        <f>B26</f>
        <v>640400</v>
      </c>
      <c r="K69" s="33">
        <f>I69*J69</f>
        <v>256160</v>
      </c>
      <c r="M69" s="22"/>
    </row>
    <row r="70" spans="2:13" x14ac:dyDescent="0.25">
      <c r="B70" s="22"/>
      <c r="E70" s="54"/>
      <c r="F70" s="21" t="s">
        <v>45</v>
      </c>
      <c r="G70" s="31">
        <f t="shared" si="7"/>
        <v>5520</v>
      </c>
      <c r="H70" s="31">
        <f t="shared" si="7"/>
        <v>14880</v>
      </c>
      <c r="I70" s="32">
        <f t="shared" ref="I70:I71" si="8">G70/H70</f>
        <v>0.37096774193548387</v>
      </c>
      <c r="J70" s="33">
        <f>B27</f>
        <v>617200</v>
      </c>
      <c r="K70" s="33">
        <f t="shared" ref="K70:K71" si="9">I70*J70</f>
        <v>228961.29032258064</v>
      </c>
      <c r="M70" s="22"/>
    </row>
    <row r="71" spans="2:13" x14ac:dyDescent="0.25">
      <c r="B71" s="22"/>
      <c r="E71" s="55"/>
      <c r="F71" s="21" t="s">
        <v>46</v>
      </c>
      <c r="G71" s="31">
        <f t="shared" si="7"/>
        <v>276</v>
      </c>
      <c r="H71" s="31">
        <f t="shared" si="7"/>
        <v>744</v>
      </c>
      <c r="I71" s="32">
        <f t="shared" si="8"/>
        <v>0.37096774193548387</v>
      </c>
      <c r="J71" s="33">
        <f>B28</f>
        <v>352000</v>
      </c>
      <c r="K71" s="33">
        <f t="shared" si="9"/>
        <v>130580.64516129032</v>
      </c>
      <c r="M71" s="22"/>
    </row>
    <row r="72" spans="2:13" x14ac:dyDescent="0.25">
      <c r="B72" s="22"/>
      <c r="K72" s="34">
        <f>SUM(K69:K71)</f>
        <v>615701.93548387091</v>
      </c>
      <c r="M72" s="22"/>
    </row>
    <row r="73" spans="2:13" x14ac:dyDescent="0.25">
      <c r="B73" s="22"/>
      <c r="L73" s="18" t="s">
        <v>115</v>
      </c>
      <c r="M73" s="22"/>
    </row>
    <row r="74" spans="2:13" x14ac:dyDescent="0.25">
      <c r="B74" s="22"/>
      <c r="J74" s="11" t="s">
        <v>116</v>
      </c>
      <c r="K74" s="30">
        <v>456840</v>
      </c>
      <c r="L74" s="35">
        <v>4.7E-2</v>
      </c>
      <c r="M74" s="22"/>
    </row>
    <row r="75" spans="2:13" x14ac:dyDescent="0.25">
      <c r="B75" s="22"/>
      <c r="K75" s="28"/>
      <c r="L75" s="28"/>
      <c r="M75" s="22"/>
    </row>
    <row r="76" spans="2:13" x14ac:dyDescent="0.25">
      <c r="B76" s="22"/>
      <c r="J76" s="11" t="s">
        <v>117</v>
      </c>
      <c r="K76" s="34">
        <f>K72+K74</f>
        <v>1072541.935483871</v>
      </c>
      <c r="L76" s="29">
        <v>0.110343820523032</v>
      </c>
      <c r="M76" s="22"/>
    </row>
    <row r="78" spans="2:13" x14ac:dyDescent="0.25">
      <c r="B78" t="s">
        <v>118</v>
      </c>
    </row>
    <row r="79" spans="2:13" x14ac:dyDescent="0.25">
      <c r="B79" s="22"/>
      <c r="C79" s="27" t="s">
        <v>119</v>
      </c>
    </row>
    <row r="80" spans="2:13" x14ac:dyDescent="0.25">
      <c r="B80" s="22"/>
      <c r="C80" s="27" t="s">
        <v>120</v>
      </c>
    </row>
    <row r="81" spans="2:4" x14ac:dyDescent="0.25">
      <c r="B81" s="22"/>
      <c r="C81" s="28"/>
      <c r="D81" s="28" t="s">
        <v>121</v>
      </c>
    </row>
    <row r="82" spans="2:4" x14ac:dyDescent="0.25">
      <c r="B82" s="22"/>
      <c r="C82" s="27" t="s">
        <v>122</v>
      </c>
    </row>
    <row r="83" spans="2:4" x14ac:dyDescent="0.25">
      <c r="B83" s="22"/>
      <c r="C83" s="27" t="s">
        <v>123</v>
      </c>
    </row>
    <row r="86" spans="2:4" x14ac:dyDescent="0.25">
      <c r="B86" t="s">
        <v>124</v>
      </c>
    </row>
    <row r="87" spans="2:4" x14ac:dyDescent="0.25">
      <c r="C87" s="17" t="s">
        <v>125</v>
      </c>
    </row>
    <row r="88" spans="2:4" x14ac:dyDescent="0.25">
      <c r="D88" t="s">
        <v>126</v>
      </c>
    </row>
  </sheetData>
  <mergeCells count="3">
    <mergeCell ref="D3:L3"/>
    <mergeCell ref="B15:D15"/>
    <mergeCell ref="E69:E7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Office</Application>
  <DocSecurity>0</DocSecurity>
  <ScaleCrop>false</ScaleCrop>
  <HeadingPairs>
    <vt:vector size="2" baseType="variant">
      <vt:variant>
        <vt:lpstr>Worksheets</vt:lpstr>
      </vt:variant>
      <vt:variant>
        <vt:i4>2</vt:i4>
      </vt:variant>
    </vt:vector>
  </HeadingPairs>
  <TitlesOfParts>
    <vt:vector size="2" baseType="lpstr">
      <vt:lpstr>Case Questions 1 - 4 &amp; answers</vt:lpstr>
      <vt:lpstr>Case Questions 5-9 &amp; answers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Eshan Mukherjee</dc:creator>
  <cp:lastModifiedBy>Eshan Mukherjee</cp:lastModifiedBy>
  <dcterms:created xsi:type="dcterms:W3CDTF">2022-10-16T15:46:49Z</dcterms:created>
  <dcterms:modified xsi:type="dcterms:W3CDTF">2023-01-13T18:04:54Z</dcterms:modified>
</cp:coreProperties>
</file>