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okina\Desktop\2024 SPRING MAC\"/>
    </mc:Choice>
  </mc:AlternateContent>
  <bookViews>
    <workbookView xWindow="0" yWindow="0" windowWidth="26029" windowHeight="12457" tabRatio="957"/>
  </bookViews>
  <sheets>
    <sheet name="CFM A, C Summary" sheetId="31" r:id="rId1"/>
    <sheet name="TC CFMB" sheetId="37" r:id="rId2"/>
    <sheet name="TC CFMC" sheetId="38" r:id="rId3"/>
    <sheet name="TC DRV" sheetId="32" r:id="rId4"/>
    <sheet name="ABC vs trad" sheetId="41" r:id="rId5"/>
    <sheet name="ABC 5-39" sheetId="2" r:id="rId6"/>
  </sheets>
  <externalReferences>
    <externalReference r:id="rId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9" i="32" l="1"/>
  <c r="I22" i="32" l="1"/>
  <c r="G38" i="41" l="1"/>
  <c r="F38" i="41"/>
  <c r="D19" i="41"/>
  <c r="M44" i="32" l="1"/>
  <c r="L44" i="32"/>
  <c r="C42" i="32"/>
  <c r="M41" i="32"/>
  <c r="L41" i="32"/>
  <c r="M39" i="32"/>
  <c r="L39" i="32"/>
  <c r="H26" i="32"/>
  <c r="I24" i="32" s="1"/>
  <c r="E26" i="32"/>
  <c r="D26" i="32"/>
  <c r="H25" i="32"/>
  <c r="I25" i="32" s="1"/>
  <c r="F25" i="32"/>
  <c r="H24" i="32"/>
  <c r="F24" i="32"/>
  <c r="I23" i="32"/>
  <c r="H23" i="32"/>
  <c r="F23" i="32"/>
  <c r="H22" i="32"/>
  <c r="F22" i="32"/>
  <c r="F26" i="32" s="1"/>
  <c r="N32" i="32" s="1"/>
  <c r="H21" i="32"/>
  <c r="N33" i="32" l="1"/>
  <c r="I26" i="32"/>
  <c r="M53" i="32" l="1"/>
  <c r="O53" i="32" l="1"/>
  <c r="N53" i="32" l="1"/>
  <c r="E45" i="38" l="1"/>
  <c r="I45" i="38" s="1"/>
  <c r="G44" i="38"/>
  <c r="E44" i="38"/>
  <c r="I44" i="38" s="1"/>
  <c r="I43" i="38"/>
  <c r="E42" i="38"/>
  <c r="I42" i="38" s="1"/>
  <c r="I41" i="38"/>
  <c r="G41" i="38"/>
  <c r="F36" i="38"/>
  <c r="L34" i="38"/>
  <c r="B15" i="38"/>
  <c r="B13" i="38"/>
  <c r="B12" i="38"/>
  <c r="B10" i="38"/>
  <c r="B35" i="37"/>
  <c r="G26" i="37"/>
  <c r="E25" i="37"/>
  <c r="I25" i="37" s="1"/>
  <c r="G23" i="37"/>
  <c r="I23" i="37" s="1"/>
  <c r="I19" i="37"/>
  <c r="F18" i="37"/>
  <c r="I18" i="37" s="1"/>
  <c r="I20" i="37" s="1"/>
  <c r="I17" i="37"/>
  <c r="C13" i="37"/>
  <c r="B17" i="37" s="1"/>
  <c r="B13" i="37"/>
  <c r="B16" i="37" s="1"/>
  <c r="E24" i="37" s="1"/>
  <c r="I24" i="37" s="1"/>
  <c r="B33" i="31"/>
  <c r="C30" i="31" s="1"/>
  <c r="C33" i="31" s="1"/>
  <c r="C32" i="31"/>
  <c r="C31" i="31"/>
  <c r="E26" i="31"/>
  <c r="E25" i="31"/>
  <c r="E24" i="31"/>
  <c r="D32" i="31" s="1"/>
  <c r="E32" i="31" s="1"/>
  <c r="E23" i="31"/>
  <c r="D31" i="31" s="1"/>
  <c r="E31" i="31" s="1"/>
  <c r="E22" i="31"/>
  <c r="E21" i="31"/>
  <c r="E20" i="31"/>
  <c r="E27" i="31" s="1"/>
  <c r="I46" i="38" l="1"/>
  <c r="L35" i="38" s="1"/>
  <c r="B23" i="38"/>
  <c r="E17" i="38"/>
  <c r="E26" i="37"/>
  <c r="I26" i="37" s="1"/>
  <c r="E27" i="37"/>
  <c r="I27" i="37" s="1"/>
  <c r="I28" i="37"/>
  <c r="I30" i="37" s="1"/>
  <c r="B34" i="37" s="1"/>
  <c r="B36" i="37" s="1"/>
  <c r="D30" i="31"/>
  <c r="C23" i="38" l="1"/>
  <c r="D33" i="31"/>
  <c r="E30" i="31"/>
  <c r="D30" i="38" l="1"/>
  <c r="D31" i="38"/>
  <c r="D29" i="38"/>
  <c r="B29" i="38" s="1"/>
  <c r="I35" i="38" s="1"/>
  <c r="D23" i="38"/>
  <c r="B31" i="38" l="1"/>
  <c r="B30" i="38"/>
  <c r="D32" i="38"/>
  <c r="I37" i="38" l="1"/>
  <c r="L37" i="38" s="1"/>
  <c r="B32" i="38"/>
  <c r="C29" i="38" s="1"/>
  <c r="E29" i="38" l="1"/>
  <c r="C31" i="38"/>
  <c r="E31" i="38" s="1"/>
  <c r="C30" i="38"/>
  <c r="E30" i="38" s="1"/>
  <c r="L36" i="38"/>
  <c r="L38" i="38" s="1"/>
  <c r="I36" i="38" s="1"/>
  <c r="I38" i="38" s="1"/>
  <c r="I48" i="38" s="1"/>
  <c r="C32" i="38" l="1"/>
  <c r="E24" i="2" l="1"/>
  <c r="D24" i="2"/>
  <c r="E23" i="2"/>
  <c r="D23" i="2"/>
  <c r="L22" i="2"/>
  <c r="J22" i="2"/>
  <c r="H22" i="2"/>
  <c r="G22" i="2"/>
  <c r="L17" i="2"/>
  <c r="J17" i="2"/>
  <c r="H17" i="2"/>
  <c r="G17" i="2"/>
  <c r="C14" i="2"/>
  <c r="O13" i="2"/>
  <c r="N13" i="2"/>
  <c r="K13" i="2"/>
  <c r="I13" i="2"/>
  <c r="G13" i="2"/>
  <c r="N12" i="2"/>
  <c r="K12" i="2"/>
  <c r="I12" i="2"/>
  <c r="O12" i="2" s="1"/>
  <c r="G12" i="2"/>
  <c r="N11" i="2"/>
  <c r="M11" i="2"/>
  <c r="M14" i="2" s="1"/>
  <c r="L18" i="2" s="1"/>
  <c r="K11" i="2"/>
  <c r="K14" i="2" s="1"/>
  <c r="J18" i="2" s="1"/>
  <c r="I11" i="2"/>
  <c r="I14" i="2" s="1"/>
  <c r="H18" i="2" s="1"/>
  <c r="G11" i="2"/>
  <c r="G14" i="2" s="1"/>
  <c r="G18" i="2" s="1"/>
  <c r="E5" i="2"/>
  <c r="E4" i="2"/>
  <c r="L23" i="2" l="1"/>
  <c r="L24" i="2"/>
  <c r="G23" i="2"/>
  <c r="G24" i="2"/>
  <c r="H24" i="2"/>
  <c r="H23" i="2"/>
  <c r="H25" i="2" s="1"/>
  <c r="J24" i="2"/>
  <c r="J23" i="2"/>
  <c r="J25" i="2" s="1"/>
  <c r="O11" i="2"/>
  <c r="O14" i="2" s="1"/>
  <c r="M27" i="2" l="1"/>
  <c r="G25" i="2"/>
  <c r="O23" i="2"/>
  <c r="P23" i="2" s="1"/>
  <c r="O24" i="2"/>
  <c r="P24" i="2" s="1"/>
  <c r="L25" i="2"/>
</calcChain>
</file>

<file path=xl/sharedStrings.xml><?xml version="1.0" encoding="utf-8"?>
<sst xmlns="http://schemas.openxmlformats.org/spreadsheetml/2006/main" count="438" uniqueCount="267">
  <si>
    <t>per hour</t>
  </si>
  <si>
    <r>
      <t xml:space="preserve">Problem 5-39 </t>
    </r>
    <r>
      <rPr>
        <sz val="11"/>
        <color theme="1"/>
        <rFont val="Calibri"/>
        <family val="2"/>
        <scheme val="minor"/>
      </rPr>
      <t>Information given in the problem is highlighted in blue</t>
    </r>
  </si>
  <si>
    <t>Safe-V Product</t>
  </si>
  <si>
    <t>Safe-T Product</t>
  </si>
  <si>
    <t>Total</t>
  </si>
  <si>
    <t>Steps in Activity-Based Costing</t>
  </si>
  <si>
    <t>Batches</t>
  </si>
  <si>
    <t>Identify the resources used and find their costs.</t>
  </si>
  <si>
    <t>Units</t>
  </si>
  <si>
    <t>Identify activities.</t>
  </si>
  <si>
    <t>Finishing hours, per unit</t>
  </si>
  <si>
    <t>Determine resource drivers.</t>
  </si>
  <si>
    <t>Packaging hours, per unit</t>
  </si>
  <si>
    <t>Divide/apportion the resource costs across the activities using resource drivers.</t>
  </si>
  <si>
    <t>Materials per unit</t>
  </si>
  <si>
    <t>Identify the activity cost drivers and counts.</t>
  </si>
  <si>
    <t>Activity 1</t>
  </si>
  <si>
    <t>Activity 2</t>
  </si>
  <si>
    <t>Activity 3</t>
  </si>
  <si>
    <t>Activity 4</t>
  </si>
  <si>
    <t>Determine the rate per unit of activity driver for each of activities.</t>
  </si>
  <si>
    <t>Resources - factory conversion costs</t>
  </si>
  <si>
    <t>Resource Driver</t>
  </si>
  <si>
    <t>Job setup</t>
  </si>
  <si>
    <t>Assembly</t>
  </si>
  <si>
    <t>Inspecting &amp; Finishing</t>
  </si>
  <si>
    <t>Packaging</t>
  </si>
  <si>
    <t>total</t>
  </si>
  <si>
    <t>Assign costs to cost object(s) based on how many "activity driver units" each consumed.</t>
  </si>
  <si>
    <t>Salaries</t>
  </si>
  <si>
    <t>% time spent</t>
  </si>
  <si>
    <t>Supplies</t>
  </si>
  <si>
    <t>% usage</t>
  </si>
  <si>
    <t>Factory expense</t>
  </si>
  <si>
    <t>Total Activity Cost</t>
  </si>
  <si>
    <t>Activity Cost Driver</t>
  </si>
  <si>
    <t># of batches</t>
  </si>
  <si>
    <t># of units</t>
  </si>
  <si>
    <t># of finishing hours</t>
  </si>
  <si>
    <t># of packaging hours</t>
  </si>
  <si>
    <t>NEED TOTAL COUNTS (both products) =&gt;</t>
  </si>
  <si>
    <t>Activity Rates</t>
  </si>
  <si>
    <t>per batch</t>
  </si>
  <si>
    <t>per unit</t>
  </si>
  <si>
    <t>Direct Materials</t>
  </si>
  <si>
    <t>Labor + Manufacturing Overhead</t>
  </si>
  <si>
    <t>Total Mfg Costs</t>
  </si>
  <si>
    <t>Per Unit</t>
  </si>
  <si>
    <t>Total OH</t>
  </si>
  <si>
    <t>Machine Hours</t>
  </si>
  <si>
    <t>1)</t>
  </si>
  <si>
    <t>2)</t>
  </si>
  <si>
    <t>Cost</t>
  </si>
  <si>
    <t>Activity</t>
  </si>
  <si>
    <t>Cost Driver</t>
  </si>
  <si>
    <t>each</t>
  </si>
  <si>
    <t>A)</t>
  </si>
  <si>
    <t>%</t>
  </si>
  <si>
    <t>Budgeted</t>
  </si>
  <si>
    <t>Purchasing</t>
  </si>
  <si>
    <t xml:space="preserve">1. Calculate the per unit target manufacturing cost for the new ceiling fan.  </t>
  </si>
  <si>
    <t>Estimate</t>
  </si>
  <si>
    <t>Basis</t>
  </si>
  <si>
    <t>Retail Price</t>
  </si>
  <si>
    <t>Home Depot GM</t>
  </si>
  <si>
    <t>CFM Selling Price</t>
  </si>
  <si>
    <t>Warranty Returns</t>
  </si>
  <si>
    <t>Shipping</t>
  </si>
  <si>
    <t>Design</t>
  </si>
  <si>
    <t>Marketing / Admin</t>
  </si>
  <si>
    <t>Carrying Charges</t>
  </si>
  <si>
    <t>Return on Sales - target profit</t>
  </si>
  <si>
    <t>Bill of Materials</t>
  </si>
  <si>
    <t>Item</t>
  </si>
  <si>
    <t>Part Count</t>
  </si>
  <si>
    <t>Unique parts</t>
  </si>
  <si>
    <t>Rate</t>
  </si>
  <si>
    <t>Blades</t>
  </si>
  <si>
    <t>Scheduling/ setup of production lines</t>
  </si>
  <si>
    <t># batches produced</t>
  </si>
  <si>
    <t>Blade Attachments</t>
  </si>
  <si>
    <t xml:space="preserve">Assembly </t>
  </si>
  <si>
    <t xml:space="preserve"># parts </t>
  </si>
  <si>
    <t>per part</t>
  </si>
  <si>
    <t>Screw/washer set (3 sets to attach Blade to Blade Attachment)</t>
  </si>
  <si>
    <t>Test/inspect subcomponents &amp; product</t>
  </si>
  <si>
    <t># of inspections/tests</t>
  </si>
  <si>
    <t>per inspection/test</t>
  </si>
  <si>
    <t>Screw/washer set (2 sets to attach each blade attachment to hub)</t>
  </si>
  <si>
    <t>Manage materials (purchase, warehouse &amp; move)</t>
  </si>
  <si>
    <t># unique parts times number of batches</t>
  </si>
  <si>
    <t>per driver</t>
  </si>
  <si>
    <t>Mount/shaft/wire assembly</t>
  </si>
  <si>
    <t>Manage plant operations</t>
  </si>
  <si>
    <t># unique parts</t>
  </si>
  <si>
    <t>per unique part</t>
  </si>
  <si>
    <t>Shaft extension</t>
  </si>
  <si>
    <t>Screws/washer set (2 sets to attach mount to ceiling electrical connection)</t>
  </si>
  <si>
    <t>Motor &amp; housing</t>
  </si>
  <si>
    <t>Hub</t>
  </si>
  <si>
    <t>Packing materials</t>
  </si>
  <si>
    <t>1.     What is the first look manufacturing cost of the new ceiling fan?</t>
  </si>
  <si>
    <t>Parts per unit</t>
  </si>
  <si>
    <t>Direct Costs</t>
  </si>
  <si>
    <t># Per unit</t>
  </si>
  <si>
    <t>Direct Cost per Unit</t>
  </si>
  <si>
    <t>Unique parts per unit</t>
  </si>
  <si>
    <t>Blade / Attachment / Screws</t>
  </si>
  <si>
    <t>per set</t>
  </si>
  <si>
    <t>each set consists of one blade, one attachment, and necessary screws.</t>
  </si>
  <si>
    <t>Units per batch</t>
  </si>
  <si>
    <t>Electric Motor / Hub</t>
  </si>
  <si>
    <t>Units per shipment</t>
  </si>
  <si>
    <t>Shaft subassembly / shaft extender</t>
  </si>
  <si>
    <t>Tests per unit</t>
  </si>
  <si>
    <t>Indirect Cost per Unit</t>
  </si>
  <si>
    <t>batch</t>
  </si>
  <si>
    <t>units per batch</t>
  </si>
  <si>
    <t>parts per unit</t>
  </si>
  <si>
    <t>tests per unit</t>
  </si>
  <si>
    <r>
      <t xml:space="preserve">Manage materials </t>
    </r>
    <r>
      <rPr>
        <sz val="9"/>
        <color theme="1"/>
        <rFont val="Calibri"/>
        <family val="2"/>
      </rPr>
      <t>(purchase, warehouse &amp; move)</t>
    </r>
  </si>
  <si>
    <t># unique parts * # of batches</t>
  </si>
  <si>
    <t># unique parts * # batches</t>
  </si>
  <si>
    <t>unique parts</t>
  </si>
  <si>
    <t>Manufactuing Cost per Unit</t>
  </si>
  <si>
    <t>2.     Based on your analysis, would you recommend that the team proceeds with the new fan?</t>
  </si>
  <si>
    <t>Cost to Produce Fan</t>
  </si>
  <si>
    <t>Target Cost</t>
  </si>
  <si>
    <t>Cost Gap</t>
  </si>
  <si>
    <t>3.     If you believe they should proceed, what recommendations would you make that the company investigate that might reduce product costs?</t>
  </si>
  <si>
    <t>Summary of Customer Survey Results</t>
  </si>
  <si>
    <t>Feature</t>
  </si>
  <si>
    <t>Survey Score</t>
  </si>
  <si>
    <t>Silent Operation</t>
  </si>
  <si>
    <t>Variable Speed</t>
  </si>
  <si>
    <t>Low Maintenance</t>
  </si>
  <si>
    <t>Appearance</t>
  </si>
  <si>
    <t>1.     Create a value index for the fan’s components.</t>
  </si>
  <si>
    <t>Component</t>
  </si>
  <si>
    <t xml:space="preserve">Component % </t>
  </si>
  <si>
    <t>Value Score</t>
  </si>
  <si>
    <t>Motor</t>
  </si>
  <si>
    <t>Shaft</t>
  </si>
  <si>
    <t>Total Value</t>
  </si>
  <si>
    <t>Cost per Unit</t>
  </si>
  <si>
    <t>% Material Cost</t>
  </si>
  <si>
    <t>% Value</t>
  </si>
  <si>
    <t>Value Index</t>
  </si>
  <si>
    <t>If &lt; 0.9: Reduce Cost</t>
  </si>
  <si>
    <t>reduce cost</t>
  </si>
  <si>
    <t xml:space="preserve">If &gt; 1.1: Enhance (i.e. Increase cost due to increase in functionality) </t>
  </si>
  <si>
    <t>enhance cost</t>
  </si>
  <si>
    <t>&gt; .9 &amp; &lt; 1.1: No change</t>
  </si>
  <si>
    <t>2.     What actions does the value index suggest for each component?</t>
  </si>
  <si>
    <t>3.     CFM decided to set targets for the cost of components and of processing activities separately.  Develop those targets using the target cost for the fan, and divide that target into amounts to be spent on components and on processing by using the ratios that each of those contribute to the first look value engineering cost estimate.  Finally, using the customers’ importance ratings, develop a target for each component.</t>
  </si>
  <si>
    <t>Total Target Cost - from CFA Part A</t>
  </si>
  <si>
    <t>OH + Labor</t>
  </si>
  <si>
    <t>Electric Motor</t>
  </si>
  <si>
    <t>Plug</t>
  </si>
  <si>
    <t>Materials - blades</t>
  </si>
  <si>
    <t>Materials - shaft</t>
  </si>
  <si>
    <t>Left to spend on Electric Motor</t>
  </si>
  <si>
    <t>Target Profit</t>
  </si>
  <si>
    <t>Target Manufacturing Cost</t>
  </si>
  <si>
    <t>Component %</t>
  </si>
  <si>
    <t>% Total Value</t>
  </si>
  <si>
    <t>CFM Case - Part A</t>
  </si>
  <si>
    <t>&lt;= this is what a customer shopping at Home Depot pays for 1 fan</t>
  </si>
  <si>
    <t>&lt;= this is the profit that Home Depot keeps for itself</t>
  </si>
  <si>
    <t>&lt;= this is our selling price to Home Depot (we are fan manufacturers)</t>
  </si>
  <si>
    <t>CFM non-manufacturing costs that we need to subtract from the $105 selling price</t>
  </si>
  <si>
    <t>&lt;= don't forget to subtract TARGET PROFIT</t>
  </si>
  <si>
    <t>&lt;= this is how much money per unit we should be spending on manufacturing costs such as DM + DL + MOH</t>
  </si>
  <si>
    <t>CFM Case - Part C</t>
  </si>
  <si>
    <t>=% Value / % Material Cost</t>
  </si>
  <si>
    <t>Action Taken</t>
  </si>
  <si>
    <t>because value index is less than 1</t>
  </si>
  <si>
    <t>because value index is greater than 1</t>
  </si>
  <si>
    <r>
      <t>An action "</t>
    </r>
    <r>
      <rPr>
        <b/>
        <sz val="11"/>
        <color rgb="FFFF0000"/>
        <rFont val="Calibri"/>
        <family val="2"/>
        <scheme val="minor"/>
      </rPr>
      <t>no change</t>
    </r>
    <r>
      <rPr>
        <sz val="11"/>
        <color theme="1"/>
        <rFont val="Calibri"/>
        <family val="2"/>
        <scheme val="minor"/>
      </rPr>
      <t>" can be chosen if the value index can be rounded up or down to 1.00</t>
    </r>
  </si>
  <si>
    <t>DRV Scooters</t>
  </si>
  <si>
    <t>projected sales</t>
  </si>
  <si>
    <t>in units</t>
  </si>
  <si>
    <t>Cost of Key Parts of the DRV Scooter</t>
  </si>
  <si>
    <t>Target Mfg Cost per Scooter</t>
  </si>
  <si>
    <t>Labor &amp;</t>
  </si>
  <si>
    <t>Part</t>
  </si>
  <si>
    <t>Mat'l</t>
  </si>
  <si>
    <t>Mfg Ovh</t>
  </si>
  <si>
    <t>HD Profit</t>
  </si>
  <si>
    <t>A</t>
  </si>
  <si>
    <t>OUR Selling Price</t>
  </si>
  <si>
    <t>B</t>
  </si>
  <si>
    <t>C</t>
  </si>
  <si>
    <t>D</t>
  </si>
  <si>
    <t>Freight</t>
  </si>
  <si>
    <t>Dev Cost</t>
  </si>
  <si>
    <t>Commission</t>
  </si>
  <si>
    <t>Question</t>
  </si>
  <si>
    <t>Corp Expenses</t>
  </si>
  <si>
    <t>What is the Mfg Cost Gap</t>
  </si>
  <si>
    <t>Target Mfg Cost</t>
  </si>
  <si>
    <t>Current Mfg Cost</t>
  </si>
  <si>
    <t>Value Index and Assessment of needs</t>
  </si>
  <si>
    <t>Customer Surveys reveal the following information about key features and their customer preferences:</t>
  </si>
  <si>
    <t>Customer</t>
  </si>
  <si>
    <t>Score</t>
  </si>
  <si>
    <t>Component Contribution to Customer Features</t>
  </si>
  <si>
    <t>Smooth Ride</t>
  </si>
  <si>
    <t>A (30%), B (70%)</t>
  </si>
  <si>
    <t>Quiet Engine</t>
  </si>
  <si>
    <t>A (10%), C (80%), D (10%)</t>
  </si>
  <si>
    <t>Low Emission</t>
  </si>
  <si>
    <t>B (40%), C (40%), D (20%)</t>
  </si>
  <si>
    <t>Prepare a Value Index and determine what action is most appropriate for each component</t>
  </si>
  <si>
    <t>Cost %</t>
  </si>
  <si>
    <t>Value %</t>
  </si>
  <si>
    <t>Cost Action</t>
  </si>
  <si>
    <t>Activity Rate</t>
  </si>
  <si>
    <t>per PO</t>
  </si>
  <si>
    <t>no change</t>
  </si>
  <si>
    <t>Overhead</t>
  </si>
  <si>
    <t>Activity Driver</t>
  </si>
  <si>
    <t>Purchase Orders</t>
  </si>
  <si>
    <t>Material Handling</t>
  </si>
  <si>
    <t>Material Moves</t>
  </si>
  <si>
    <t>Machine Maintenance</t>
  </si>
  <si>
    <t>Product Inspection</t>
  </si>
  <si>
    <t>Inspections</t>
  </si>
  <si>
    <t>Units produced</t>
  </si>
  <si>
    <t>Information related to Job B101 &amp; C120 are as follows:</t>
  </si>
  <si>
    <t>Job B101 incurs more batch level costs it uses more types of materials that need to be</t>
  </si>
  <si>
    <t>purchased, moved, &amp; inspected relative to Job C120</t>
  </si>
  <si>
    <t>Job B101</t>
  </si>
  <si>
    <t>Job C120</t>
  </si>
  <si>
    <t># of purchase orders</t>
  </si>
  <si>
    <t># material moves</t>
  </si>
  <si>
    <t>machine hours</t>
  </si>
  <si>
    <t># inspections</t>
  </si>
  <si>
    <t>units produced</t>
  </si>
  <si>
    <t>Total Ovh</t>
  </si>
  <si>
    <t>B)</t>
  </si>
  <si>
    <t>Calculated the activity rate for each activity</t>
  </si>
  <si>
    <t>per move</t>
  </si>
  <si>
    <t>Machine Maint</t>
  </si>
  <si>
    <t>per MHr</t>
  </si>
  <si>
    <t>Prod Inspection</t>
  </si>
  <si>
    <t>per insp</t>
  </si>
  <si>
    <t>C)</t>
  </si>
  <si>
    <t xml:space="preserve">Calculated the total overhead allocated to Job B101 under an activity based costing system using </t>
  </si>
  <si>
    <t>the appropriate drivers</t>
  </si>
  <si>
    <t>Mat'l Handling</t>
  </si>
  <si>
    <t>Maintenance</t>
  </si>
  <si>
    <t>Inspection</t>
  </si>
  <si>
    <t>D)</t>
  </si>
  <si>
    <t>Indicated whether the following statements are true or false:</t>
  </si>
  <si>
    <t>T or F?</t>
  </si>
  <si>
    <t>If Babson adopted an ABC system, more overhead would have been charged to Job C120 than</t>
  </si>
  <si>
    <t>F</t>
  </si>
  <si>
    <t>under their traditional costing system</t>
  </si>
  <si>
    <t>Job B101 seemed to consume more of the resources involved in purchasing than C120</t>
  </si>
  <si>
    <t>T</t>
  </si>
  <si>
    <t>The activity that consumes the most resources is the material handling activity</t>
  </si>
  <si>
    <r>
      <t xml:space="preserve">overhead is allocated based on </t>
    </r>
    <r>
      <rPr>
        <b/>
        <sz val="11"/>
        <color rgb="FFFF0000"/>
        <rFont val="Calibri"/>
        <family val="2"/>
        <scheme val="minor"/>
      </rPr>
      <t>machine hours</t>
    </r>
  </si>
  <si>
    <r>
      <t xml:space="preserve">Calculate the total overhead allocated to job B101 under a </t>
    </r>
    <r>
      <rPr>
        <b/>
        <sz val="11"/>
        <color rgb="FFFF0000"/>
        <rFont val="Calibri"/>
        <family val="2"/>
        <scheme val="minor"/>
      </rPr>
      <t>traditional</t>
    </r>
    <r>
      <rPr>
        <sz val="11"/>
        <rFont val="Calibri"/>
        <family val="2"/>
        <scheme val="minor"/>
      </rPr>
      <t xml:space="preserve"> costing system, where</t>
    </r>
  </si>
  <si>
    <t>OVERHEAD COST</t>
  </si>
  <si>
    <t>F, Maintenance</t>
  </si>
  <si>
    <t>TOTAL Mach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</si>
</sst>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7" formatCode="_(* #,##0.0_);_(* \(#,##0.0\);_(* &quot;-&quot;??_);_(@_)"/>
    <numFmt numFmtId="171" formatCode="0.0%"/>
    <numFmt numFmtId="172" formatCode="_(* #,##0.0_);_(* \(#,##0.0\);_(* &quot;-&quot;?_);_(@_)"/>
  </numFmts>
  <fonts count="28"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9"/>
      <color theme="1"/>
      <name val="Calibri"/>
      <family val="2"/>
      <scheme val="minor"/>
    </font>
    <font>
      <b/>
      <sz val="10"/>
      <color rgb="FFFF0000"/>
      <name val="Calibri"/>
      <family val="2"/>
      <scheme val="minor"/>
    </font>
    <font>
      <b/>
      <sz val="8"/>
      <color theme="1"/>
      <name val="Calibri"/>
      <family val="2"/>
      <scheme val="minor"/>
    </font>
    <font>
      <sz val="10"/>
      <name val="Calibri"/>
      <family val="2"/>
      <scheme val="minor"/>
    </font>
    <font>
      <sz val="10"/>
      <color theme="1"/>
      <name val="Calibri"/>
      <family val="2"/>
      <scheme val="minor"/>
    </font>
    <font>
      <sz val="8"/>
      <color theme="1"/>
      <name val="Calibri"/>
      <family val="2"/>
      <scheme val="minor"/>
    </font>
    <font>
      <sz val="10"/>
      <color theme="1" tint="0.34998626667073579"/>
      <name val="Calibri"/>
      <family val="2"/>
      <scheme val="minor"/>
    </font>
    <font>
      <b/>
      <sz val="10"/>
      <color theme="1"/>
      <name val="Calibri"/>
      <family val="2"/>
      <scheme val="minor"/>
    </font>
    <font>
      <b/>
      <sz val="11"/>
      <name val="Calibri"/>
      <family val="2"/>
      <scheme val="minor"/>
    </font>
    <font>
      <b/>
      <i/>
      <sz val="14"/>
      <color theme="1"/>
      <name val="Calibri"/>
      <family val="2"/>
      <scheme val="minor"/>
    </font>
    <font>
      <sz val="11"/>
      <color rgb="FFFF0000"/>
      <name val="Calibri"/>
      <family val="2"/>
      <scheme val="minor"/>
    </font>
    <font>
      <sz val="10"/>
      <name val="Arial"/>
      <family val="2"/>
    </font>
    <font>
      <b/>
      <sz val="14"/>
      <color theme="1"/>
      <name val="Calibri"/>
      <family val="2"/>
      <scheme val="minor"/>
    </font>
    <font>
      <b/>
      <sz val="11"/>
      <color theme="1"/>
      <name val="Calibri"/>
      <family val="2"/>
    </font>
    <font>
      <sz val="11"/>
      <color theme="1"/>
      <name val="Calibri"/>
      <family val="2"/>
    </font>
    <font>
      <sz val="10"/>
      <color theme="1"/>
      <name val="Calibri"/>
      <family val="2"/>
    </font>
    <font>
      <b/>
      <sz val="14"/>
      <color theme="1"/>
      <name val="Calibri"/>
      <family val="2"/>
    </font>
    <font>
      <sz val="14"/>
      <color theme="1"/>
      <name val="Calibri"/>
      <family val="2"/>
    </font>
    <font>
      <sz val="9"/>
      <color theme="1"/>
      <name val="Calibri"/>
      <family val="2"/>
    </font>
    <font>
      <b/>
      <sz val="9.5"/>
      <color theme="1"/>
      <name val="Calibri"/>
      <family val="2"/>
    </font>
    <font>
      <b/>
      <sz val="11"/>
      <color rgb="FFFF0000"/>
      <name val="Calibri"/>
      <family val="2"/>
    </font>
    <font>
      <b/>
      <sz val="11"/>
      <color rgb="FFFF0000"/>
      <name val="Calibri"/>
      <family val="2"/>
      <scheme val="minor"/>
    </font>
    <font>
      <b/>
      <i/>
      <sz val="11"/>
      <name val="Calibri"/>
      <family val="2"/>
      <scheme val="minor"/>
    </font>
  </fonts>
  <fills count="19">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99FF"/>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C99FF"/>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rgb="FF9999FF"/>
        <bgColor indexed="64"/>
      </patternFill>
    </fill>
    <fill>
      <patternFill patternType="solid">
        <fgColor rgb="FFEAC0E5"/>
        <bgColor indexed="64"/>
      </patternFill>
    </fill>
    <fill>
      <patternFill patternType="solid">
        <fgColor theme="3" tint="0.59999389629810485"/>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cellStyleXfs>
  <cellXfs count="419">
    <xf numFmtId="0" fontId="0" fillId="0" borderId="0" xfId="0"/>
    <xf numFmtId="0" fontId="2" fillId="0" borderId="0" xfId="0" applyFont="1"/>
    <xf numFmtId="0" fontId="0" fillId="0" borderId="1" xfId="0" applyBorder="1"/>
    <xf numFmtId="0" fontId="0" fillId="0" borderId="2" xfId="0" applyBorder="1"/>
    <xf numFmtId="0" fontId="0" fillId="0" borderId="3" xfId="0" applyBorder="1"/>
    <xf numFmtId="0" fontId="0" fillId="0" borderId="0" xfId="0" applyFill="1"/>
    <xf numFmtId="0" fontId="0" fillId="0" borderId="0" xfId="0" applyBorder="1"/>
    <xf numFmtId="0" fontId="0" fillId="0" borderId="5" xfId="0" applyBorder="1"/>
    <xf numFmtId="0" fontId="2" fillId="0" borderId="0" xfId="0" applyFont="1" applyBorder="1"/>
    <xf numFmtId="0" fontId="0" fillId="0" borderId="7" xfId="0" applyBorder="1"/>
    <xf numFmtId="0" fontId="0" fillId="0" borderId="8" xfId="0" applyBorder="1"/>
    <xf numFmtId="0" fontId="0" fillId="0" borderId="0" xfId="0" applyFill="1" applyBorder="1"/>
    <xf numFmtId="0" fontId="2" fillId="0" borderId="1" xfId="0" applyFont="1" applyBorder="1"/>
    <xf numFmtId="0" fontId="0" fillId="4" borderId="0" xfId="0" applyFill="1"/>
    <xf numFmtId="0" fontId="2" fillId="0" borderId="0" xfId="0" applyFont="1" applyFill="1" applyBorder="1"/>
    <xf numFmtId="0" fontId="3" fillId="0" borderId="0" xfId="0" applyFont="1" applyAlignment="1">
      <alignment horizontal="left"/>
    </xf>
    <xf numFmtId="44" fontId="0" fillId="4" borderId="0" xfId="2" applyFont="1" applyFill="1"/>
    <xf numFmtId="0" fontId="5" fillId="0" borderId="0" xfId="0" applyFont="1" applyFill="1" applyBorder="1"/>
    <xf numFmtId="0" fontId="5" fillId="0" borderId="0" xfId="0" applyFont="1"/>
    <xf numFmtId="0" fontId="6" fillId="0" borderId="1" xfId="0" applyFont="1" applyFill="1" applyBorder="1"/>
    <xf numFmtId="0" fontId="0" fillId="0" borderId="3" xfId="0" applyFill="1" applyBorder="1"/>
    <xf numFmtId="0" fontId="6" fillId="0" borderId="0" xfId="0" applyFont="1" applyFill="1"/>
    <xf numFmtId="0" fontId="7" fillId="4" borderId="0" xfId="0" applyFont="1" applyFill="1"/>
    <xf numFmtId="0" fontId="8" fillId="0" borderId="0" xfId="0" applyFont="1" applyAlignment="1">
      <alignment horizontal="left"/>
    </xf>
    <xf numFmtId="164" fontId="5" fillId="0" borderId="0" xfId="0" applyNumberFormat="1" applyFont="1" applyFill="1" applyBorder="1"/>
    <xf numFmtId="0" fontId="0" fillId="4" borderId="4" xfId="0" applyFill="1" applyBorder="1"/>
    <xf numFmtId="164" fontId="0" fillId="4" borderId="5" xfId="2" applyNumberFormat="1" applyFont="1" applyFill="1" applyBorder="1"/>
    <xf numFmtId="9" fontId="0" fillId="4" borderId="4" xfId="0" applyNumberFormat="1" applyFill="1" applyBorder="1"/>
    <xf numFmtId="164" fontId="0" fillId="0" borderId="5" xfId="0" applyNumberFormat="1" applyBorder="1"/>
    <xf numFmtId="9" fontId="10" fillId="4" borderId="0" xfId="0" applyNumberFormat="1" applyFont="1" applyFill="1"/>
    <xf numFmtId="164" fontId="10" fillId="4" borderId="0" xfId="0" applyNumberFormat="1" applyFont="1" applyFill="1"/>
    <xf numFmtId="0" fontId="2" fillId="4" borderId="6" xfId="0" applyFont="1" applyFill="1" applyBorder="1"/>
    <xf numFmtId="164" fontId="4" fillId="5" borderId="8" xfId="0" applyNumberFormat="1" applyFont="1" applyFill="1" applyBorder="1"/>
    <xf numFmtId="0" fontId="0" fillId="0" borderId="12" xfId="0" applyFill="1" applyBorder="1"/>
    <xf numFmtId="164" fontId="2" fillId="2" borderId="13" xfId="0" applyNumberFormat="1" applyFont="1" applyFill="1" applyBorder="1"/>
    <xf numFmtId="0" fontId="0" fillId="2" borderId="14" xfId="0" applyFill="1" applyBorder="1"/>
    <xf numFmtId="0" fontId="0" fillId="2" borderId="12" xfId="0" applyFill="1" applyBorder="1"/>
    <xf numFmtId="164" fontId="4" fillId="5" borderId="0" xfId="0" applyNumberFormat="1" applyFont="1" applyFill="1"/>
    <xf numFmtId="0" fontId="5" fillId="0" borderId="0" xfId="0" applyFont="1" applyFill="1"/>
    <xf numFmtId="0" fontId="5" fillId="0" borderId="1" xfId="0" applyFont="1" applyBorder="1" applyAlignment="1">
      <alignment horizontal="center"/>
    </xf>
    <xf numFmtId="164" fontId="4" fillId="0" borderId="0" xfId="0" applyNumberFormat="1" applyFont="1" applyFill="1"/>
    <xf numFmtId="0" fontId="0" fillId="2" borderId="15" xfId="0" applyFill="1" applyBorder="1" applyAlignment="1">
      <alignment horizontal="center"/>
    </xf>
    <xf numFmtId="164" fontId="2" fillId="0" borderId="0" xfId="0" applyNumberFormat="1" applyFont="1" applyFill="1" applyBorder="1"/>
    <xf numFmtId="164" fontId="0" fillId="0" borderId="0" xfId="0" applyNumberFormat="1" applyFill="1" applyBorder="1"/>
    <xf numFmtId="44" fontId="2" fillId="2" borderId="15" xfId="0" applyNumberFormat="1" applyFont="1" applyFill="1" applyBorder="1"/>
    <xf numFmtId="44" fontId="2" fillId="0" borderId="0" xfId="0" applyNumberFormat="1" applyFont="1" applyFill="1" applyBorder="1"/>
    <xf numFmtId="0" fontId="9" fillId="0" borderId="0" xfId="0" applyFont="1" applyAlignment="1">
      <alignment horizontal="center"/>
    </xf>
    <xf numFmtId="0" fontId="9" fillId="0" borderId="0" xfId="0" applyFont="1"/>
    <xf numFmtId="0" fontId="9" fillId="0" borderId="12" xfId="0" applyFont="1" applyBorder="1"/>
    <xf numFmtId="0" fontId="0" fillId="0" borderId="13" xfId="0" applyBorder="1"/>
    <xf numFmtId="164" fontId="0" fillId="0" borderId="4" xfId="0" applyNumberFormat="1" applyBorder="1"/>
    <xf numFmtId="164" fontId="0" fillId="0" borderId="0" xfId="0" applyNumberFormat="1"/>
    <xf numFmtId="44" fontId="2" fillId="6" borderId="0" xfId="0" applyNumberFormat="1" applyFont="1" applyFill="1"/>
    <xf numFmtId="0" fontId="2" fillId="0" borderId="12" xfId="0" applyFont="1" applyBorder="1"/>
    <xf numFmtId="164" fontId="0" fillId="0" borderId="6" xfId="0" applyNumberFormat="1" applyBorder="1"/>
    <xf numFmtId="164" fontId="12" fillId="2" borderId="0" xfId="0" applyNumberFormat="1" applyFont="1" applyFill="1"/>
    <xf numFmtId="0" fontId="3" fillId="0" borderId="0" xfId="0" applyFont="1"/>
    <xf numFmtId="0" fontId="13" fillId="0" borderId="0" xfId="0" applyFont="1"/>
    <xf numFmtId="0" fontId="14" fillId="0" borderId="0" xfId="0" applyFont="1"/>
    <xf numFmtId="0" fontId="14" fillId="0" borderId="1" xfId="0" applyFont="1" applyBorder="1"/>
    <xf numFmtId="0" fontId="18" fillId="0" borderId="0" xfId="0" applyFont="1"/>
    <xf numFmtId="44" fontId="18" fillId="0" borderId="0" xfId="2" applyFont="1"/>
    <xf numFmtId="9" fontId="18" fillId="0" borderId="0" xfId="3" applyFont="1" applyAlignment="1">
      <alignment horizontal="center"/>
    </xf>
    <xf numFmtId="0" fontId="18" fillId="0" borderId="0" xfId="0" applyFont="1" applyBorder="1" applyAlignment="1">
      <alignment vertical="center" wrapText="1"/>
    </xf>
    <xf numFmtId="0" fontId="19" fillId="0" borderId="0" xfId="0" applyFont="1" applyBorder="1" applyAlignment="1">
      <alignment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38" xfId="0" applyFont="1" applyBorder="1" applyAlignment="1">
      <alignment vertical="center" wrapText="1"/>
    </xf>
    <xf numFmtId="0" fontId="19" fillId="10" borderId="24" xfId="0" applyFont="1" applyFill="1" applyBorder="1" applyAlignment="1">
      <alignment vertical="center" wrapText="1"/>
    </xf>
    <xf numFmtId="0" fontId="19" fillId="10" borderId="16" xfId="0" applyFont="1" applyFill="1" applyBorder="1" applyAlignment="1">
      <alignment horizontal="center" vertical="center" wrapText="1"/>
    </xf>
    <xf numFmtId="0" fontId="19" fillId="10" borderId="34" xfId="0" applyFont="1" applyFill="1" applyBorder="1" applyAlignment="1">
      <alignment horizontal="center" vertical="center" wrapText="1"/>
    </xf>
    <xf numFmtId="0" fontId="20" fillId="0" borderId="18" xfId="0" applyFont="1" applyBorder="1" applyAlignment="1">
      <alignment vertical="center" wrapText="1"/>
    </xf>
    <xf numFmtId="6" fontId="19" fillId="0" borderId="24" xfId="0" applyNumberFormat="1" applyFont="1" applyBorder="1" applyAlignment="1">
      <alignment vertical="center" wrapText="1"/>
    </xf>
    <xf numFmtId="0" fontId="19" fillId="0" borderId="34" xfId="0" applyFont="1" applyFill="1" applyBorder="1" applyAlignment="1">
      <alignment vertical="center" wrapText="1"/>
    </xf>
    <xf numFmtId="8" fontId="19" fillId="0" borderId="24" xfId="0" applyNumberFormat="1" applyFont="1" applyBorder="1" applyAlignment="1">
      <alignment vertical="center" wrapText="1"/>
    </xf>
    <xf numFmtId="0" fontId="19" fillId="3" borderId="24" xfId="0" applyFont="1" applyFill="1" applyBorder="1" applyAlignment="1">
      <alignment vertical="center" wrapText="1"/>
    </xf>
    <xf numFmtId="0" fontId="19" fillId="3" borderId="16"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20" fillId="0" borderId="9" xfId="0" applyFont="1" applyBorder="1" applyAlignment="1">
      <alignment vertical="center" wrapText="1"/>
    </xf>
    <xf numFmtId="8" fontId="19" fillId="0" borderId="26" xfId="0" applyNumberFormat="1" applyFont="1" applyBorder="1" applyAlignment="1">
      <alignment vertical="center" wrapText="1"/>
    </xf>
    <xf numFmtId="0" fontId="19" fillId="0" borderId="27" xfId="0" applyFont="1" applyFill="1" applyBorder="1" applyAlignment="1">
      <alignment vertical="center" wrapText="1"/>
    </xf>
    <xf numFmtId="0" fontId="19" fillId="9" borderId="24" xfId="0" applyFont="1" applyFill="1" applyBorder="1" applyAlignment="1">
      <alignment vertical="center" wrapText="1"/>
    </xf>
    <xf numFmtId="0" fontId="19" fillId="9" borderId="16" xfId="0" applyFont="1" applyFill="1" applyBorder="1" applyAlignment="1">
      <alignment horizontal="center" vertical="center" wrapText="1"/>
    </xf>
    <xf numFmtId="0" fontId="19" fillId="9" borderId="34" xfId="0" applyFont="1" applyFill="1" applyBorder="1" applyAlignment="1">
      <alignment horizontal="center" vertical="center" wrapText="1"/>
    </xf>
    <xf numFmtId="0" fontId="19" fillId="0" borderId="24" xfId="0" applyFont="1" applyBorder="1" applyAlignment="1">
      <alignment vertical="center" wrapText="1"/>
    </xf>
    <xf numFmtId="0" fontId="19" fillId="0" borderId="16"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26" xfId="0" applyFont="1" applyBorder="1" applyAlignment="1">
      <alignment vertical="center" wrapText="1"/>
    </xf>
    <xf numFmtId="0" fontId="18" fillId="0" borderId="28" xfId="0" applyFont="1" applyFill="1" applyBorder="1" applyAlignment="1">
      <alignment horizontal="center" vertical="center" wrapText="1"/>
    </xf>
    <xf numFmtId="0" fontId="18" fillId="0" borderId="27" xfId="0" applyFont="1" applyFill="1" applyBorder="1" applyAlignment="1">
      <alignment horizontal="center" vertical="center" wrapText="1"/>
    </xf>
    <xf numFmtId="0" fontId="19" fillId="15" borderId="0" xfId="0" applyFont="1" applyFill="1" applyBorder="1" applyAlignment="1">
      <alignment vertical="center" wrapText="1"/>
    </xf>
    <xf numFmtId="0" fontId="19" fillId="15" borderId="0" xfId="0" applyFont="1" applyFill="1" applyBorder="1" applyAlignment="1">
      <alignment horizontal="center" vertical="center" wrapText="1"/>
    </xf>
    <xf numFmtId="0" fontId="21" fillId="0" borderId="0" xfId="0" applyFont="1" applyBorder="1" applyAlignment="1">
      <alignment horizontal="left" vertical="center"/>
    </xf>
    <xf numFmtId="0" fontId="22" fillId="0" borderId="0" xfId="0" applyFont="1" applyBorder="1" applyAlignment="1">
      <alignment horizontal="center" vertical="center" wrapText="1"/>
    </xf>
    <xf numFmtId="0" fontId="22" fillId="0" borderId="0" xfId="0" applyFont="1" applyBorder="1" applyAlignment="1">
      <alignment vertical="center" wrapText="1"/>
    </xf>
    <xf numFmtId="0" fontId="19" fillId="0" borderId="0" xfId="0" applyFont="1" applyBorder="1" applyAlignment="1">
      <alignment horizontal="center" vertical="center" wrapText="1"/>
    </xf>
    <xf numFmtId="0" fontId="19" fillId="0" borderId="21" xfId="0" applyFont="1" applyBorder="1" applyAlignment="1">
      <alignment vertical="center" wrapText="1"/>
    </xf>
    <xf numFmtId="0" fontId="19" fillId="0" borderId="23" xfId="0" applyFont="1" applyFill="1" applyBorder="1" applyAlignment="1">
      <alignment vertical="center" wrapText="1"/>
    </xf>
    <xf numFmtId="0" fontId="18" fillId="0" borderId="22" xfId="0" applyFont="1" applyBorder="1" applyAlignment="1">
      <alignment horizontal="left" vertical="center" wrapText="1"/>
    </xf>
    <xf numFmtId="0" fontId="18" fillId="0" borderId="22" xfId="0" applyFont="1" applyBorder="1" applyAlignment="1">
      <alignment vertical="center" wrapText="1"/>
    </xf>
    <xf numFmtId="0" fontId="18" fillId="0" borderId="23" xfId="0" applyFont="1" applyBorder="1" applyAlignment="1">
      <alignment horizontal="left" vertical="center" wrapText="1"/>
    </xf>
    <xf numFmtId="0" fontId="19" fillId="0" borderId="4" xfId="0" applyFont="1" applyBorder="1" applyAlignment="1">
      <alignment vertical="center" wrapText="1"/>
    </xf>
    <xf numFmtId="44" fontId="19" fillId="10" borderId="16" xfId="2" applyFont="1" applyFill="1" applyBorder="1" applyAlignment="1">
      <alignment horizontal="center" vertical="center" wrapText="1"/>
    </xf>
    <xf numFmtId="0" fontId="19" fillId="10" borderId="16" xfId="0" applyFont="1" applyFill="1" applyBorder="1" applyAlignment="1">
      <alignment vertical="center" wrapText="1"/>
    </xf>
    <xf numFmtId="44" fontId="19" fillId="10" borderId="34" xfId="0" applyNumberFormat="1" applyFont="1" applyFill="1" applyBorder="1" applyAlignment="1">
      <alignment horizontal="center" vertical="center" wrapText="1"/>
    </xf>
    <xf numFmtId="0" fontId="19" fillId="0" borderId="34" xfId="0" applyFont="1" applyBorder="1" applyAlignment="1">
      <alignment horizontal="right" vertical="center" wrapText="1"/>
    </xf>
    <xf numFmtId="44" fontId="19" fillId="9" borderId="16" xfId="2" applyFont="1" applyFill="1" applyBorder="1" applyAlignment="1">
      <alignment horizontal="center" vertical="center" wrapText="1"/>
    </xf>
    <xf numFmtId="0" fontId="19" fillId="9" borderId="16" xfId="0" applyFont="1" applyFill="1" applyBorder="1" applyAlignment="1">
      <alignment vertical="center" wrapText="1"/>
    </xf>
    <xf numFmtId="44" fontId="19" fillId="9" borderId="34" xfId="0" applyNumberFormat="1" applyFont="1" applyFill="1" applyBorder="1" applyAlignment="1">
      <alignment horizontal="center" vertical="center" wrapText="1"/>
    </xf>
    <xf numFmtId="165" fontId="19" fillId="0" borderId="34" xfId="1" applyNumberFormat="1" applyFont="1" applyBorder="1" applyAlignment="1">
      <alignment horizontal="right" vertical="center" wrapText="1"/>
    </xf>
    <xf numFmtId="44" fontId="19" fillId="3" borderId="28" xfId="2" applyFont="1" applyFill="1" applyBorder="1" applyAlignment="1">
      <alignment horizontal="center" vertical="center" wrapText="1"/>
    </xf>
    <xf numFmtId="0" fontId="19" fillId="3" borderId="28" xfId="0" applyFont="1" applyFill="1" applyBorder="1" applyAlignment="1">
      <alignment vertical="center" wrapText="1"/>
    </xf>
    <xf numFmtId="0" fontId="19" fillId="3" borderId="28" xfId="0" applyFont="1" applyFill="1" applyBorder="1" applyAlignment="1">
      <alignment horizontal="center" vertical="center" wrapText="1"/>
    </xf>
    <xf numFmtId="44" fontId="19" fillId="3" borderId="27" xfId="0" applyNumberFormat="1" applyFont="1" applyFill="1" applyBorder="1" applyAlignment="1">
      <alignment horizontal="center" vertical="center" wrapText="1"/>
    </xf>
    <xf numFmtId="0" fontId="19" fillId="0" borderId="27" xfId="0" applyFont="1" applyBorder="1" applyAlignment="1">
      <alignment horizontal="right" vertical="center" wrapText="1"/>
    </xf>
    <xf numFmtId="0" fontId="19" fillId="0" borderId="0" xfId="0" applyFont="1" applyBorder="1" applyAlignment="1">
      <alignment horizontal="left" vertical="center" wrapText="1"/>
    </xf>
    <xf numFmtId="44" fontId="19" fillId="0" borderId="15" xfId="0" applyNumberFormat="1" applyFont="1" applyBorder="1" applyAlignment="1">
      <alignment horizontal="center" vertical="center" wrapText="1"/>
    </xf>
    <xf numFmtId="0" fontId="18" fillId="0" borderId="21" xfId="0" applyFont="1" applyBorder="1" applyAlignment="1">
      <alignment vertical="center" wrapText="1"/>
    </xf>
    <xf numFmtId="0" fontId="24" fillId="0" borderId="23" xfId="0" applyFont="1" applyBorder="1" applyAlignment="1">
      <alignment horizontal="left" vertical="center" wrapText="1"/>
    </xf>
    <xf numFmtId="0" fontId="23" fillId="0" borderId="16" xfId="0" applyFont="1" applyBorder="1" applyAlignment="1">
      <alignment vertical="center" wrapText="1"/>
    </xf>
    <xf numFmtId="6" fontId="19" fillId="0" borderId="48" xfId="0" applyNumberFormat="1" applyFont="1" applyBorder="1" applyAlignment="1">
      <alignment vertical="center" wrapText="1"/>
    </xf>
    <xf numFmtId="0" fontId="19" fillId="0" borderId="43" xfId="0" applyFont="1" applyFill="1" applyBorder="1" applyAlignment="1">
      <alignment vertical="center" wrapText="1"/>
    </xf>
    <xf numFmtId="165" fontId="19" fillId="0" borderId="48" xfId="1" applyNumberFormat="1" applyFont="1" applyBorder="1" applyAlignment="1">
      <alignment vertical="center" wrapText="1"/>
    </xf>
    <xf numFmtId="0" fontId="23" fillId="0" borderId="43" xfId="0" applyFont="1" applyFill="1" applyBorder="1" applyAlignment="1">
      <alignment vertical="center" wrapText="1"/>
    </xf>
    <xf numFmtId="44" fontId="19" fillId="0" borderId="34" xfId="2" applyNumberFormat="1" applyFont="1" applyFill="1" applyBorder="1" applyAlignment="1">
      <alignment vertical="center" wrapText="1"/>
    </xf>
    <xf numFmtId="8" fontId="19" fillId="0" borderId="48" xfId="0" applyNumberFormat="1" applyFont="1" applyBorder="1" applyAlignment="1">
      <alignment vertical="center" wrapText="1"/>
    </xf>
    <xf numFmtId="0" fontId="19" fillId="0" borderId="43" xfId="0" applyFont="1" applyBorder="1" applyAlignment="1">
      <alignment vertical="center" wrapText="1"/>
    </xf>
    <xf numFmtId="8" fontId="19" fillId="0" borderId="17" xfId="0" applyNumberFormat="1" applyFont="1" applyBorder="1" applyAlignment="1">
      <alignment vertical="center" wrapText="1"/>
    </xf>
    <xf numFmtId="0" fontId="19" fillId="0" borderId="19" xfId="0" applyFont="1" applyFill="1" applyBorder="1" applyAlignment="1">
      <alignment vertical="center" wrapText="1"/>
    </xf>
    <xf numFmtId="165" fontId="19" fillId="0" borderId="17" xfId="1" applyNumberFormat="1" applyFont="1" applyBorder="1" applyAlignment="1">
      <alignment vertical="center" wrapText="1"/>
    </xf>
    <xf numFmtId="0" fontId="19" fillId="0" borderId="19" xfId="0" applyFont="1" applyBorder="1" applyAlignment="1">
      <alignment vertical="center" wrapText="1"/>
    </xf>
    <xf numFmtId="8" fontId="19" fillId="0" borderId="44" xfId="0" applyNumberFormat="1" applyFont="1" applyBorder="1" applyAlignment="1">
      <alignment vertical="center" wrapText="1"/>
    </xf>
    <xf numFmtId="0" fontId="19" fillId="0" borderId="42" xfId="0" applyFont="1" applyFill="1" applyBorder="1" applyAlignment="1">
      <alignment vertical="center" wrapText="1"/>
    </xf>
    <xf numFmtId="165" fontId="19" fillId="0" borderId="44" xfId="1" applyNumberFormat="1" applyFont="1" applyBorder="1" applyAlignment="1">
      <alignment vertical="center" wrapText="1"/>
    </xf>
    <xf numFmtId="0" fontId="19" fillId="0" borderId="42" xfId="0" applyFont="1" applyBorder="1" applyAlignment="1">
      <alignment vertical="center" wrapText="1"/>
    </xf>
    <xf numFmtId="0" fontId="23" fillId="0" borderId="42" xfId="0" applyFont="1" applyBorder="1" applyAlignment="1">
      <alignment vertical="center" wrapText="1"/>
    </xf>
    <xf numFmtId="0" fontId="23" fillId="0" borderId="28" xfId="0" applyFont="1" applyBorder="1" applyAlignment="1">
      <alignment vertical="center" wrapText="1"/>
    </xf>
    <xf numFmtId="8" fontId="19" fillId="0" borderId="45" xfId="0" applyNumberFormat="1" applyFont="1" applyBorder="1" applyAlignment="1">
      <alignment vertical="center" wrapText="1"/>
    </xf>
    <xf numFmtId="0" fontId="19" fillId="0" borderId="46" xfId="0" applyFont="1" applyFill="1" applyBorder="1" applyAlignment="1">
      <alignment vertical="center" wrapText="1"/>
    </xf>
    <xf numFmtId="165" fontId="19" fillId="0" borderId="45" xfId="1" applyNumberFormat="1" applyFont="1" applyBorder="1" applyAlignment="1">
      <alignment vertical="center" wrapText="1"/>
    </xf>
    <xf numFmtId="0" fontId="19" fillId="0" borderId="46" xfId="0" applyFont="1" applyBorder="1" applyAlignment="1">
      <alignment vertical="center" wrapText="1"/>
    </xf>
    <xf numFmtId="44" fontId="19" fillId="0" borderId="27" xfId="2" applyNumberFormat="1" applyFont="1" applyFill="1" applyBorder="1" applyAlignment="1">
      <alignment vertical="center" wrapText="1"/>
    </xf>
    <xf numFmtId="165" fontId="19" fillId="0" borderId="0" xfId="1" applyNumberFormat="1" applyFont="1" applyBorder="1" applyAlignment="1">
      <alignment vertical="center" wrapText="1"/>
    </xf>
    <xf numFmtId="44" fontId="19" fillId="0" borderId="29" xfId="0" applyNumberFormat="1" applyFont="1" applyBorder="1" applyAlignment="1">
      <alignment vertical="center" wrapText="1"/>
    </xf>
    <xf numFmtId="44" fontId="19" fillId="0" borderId="37" xfId="0" applyNumberFormat="1" applyFont="1" applyBorder="1" applyAlignment="1">
      <alignment vertical="center" wrapText="1"/>
    </xf>
    <xf numFmtId="0" fontId="21" fillId="0" borderId="0" xfId="0" applyFont="1" applyBorder="1" applyAlignment="1">
      <alignment vertical="center" wrapText="1"/>
    </xf>
    <xf numFmtId="0" fontId="19" fillId="0" borderId="16" xfId="0" applyFont="1" applyBorder="1" applyAlignment="1">
      <alignment vertical="center" wrapText="1"/>
    </xf>
    <xf numFmtId="44" fontId="19" fillId="0" borderId="16" xfId="0" applyNumberFormat="1" applyFont="1" applyBorder="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2" fillId="0" borderId="16" xfId="0" applyFont="1" applyBorder="1" applyAlignment="1">
      <alignment horizontal="center" vertical="center" wrapText="1"/>
    </xf>
    <xf numFmtId="0" fontId="0" fillId="0" borderId="16" xfId="0" applyFont="1" applyBorder="1" applyAlignment="1">
      <alignment vertical="center" wrapText="1"/>
    </xf>
    <xf numFmtId="0" fontId="0" fillId="0" borderId="16" xfId="0" applyFont="1" applyBorder="1" applyAlignment="1">
      <alignment horizontal="center" vertical="center" wrapText="1"/>
    </xf>
    <xf numFmtId="0" fontId="17" fillId="0" borderId="0" xfId="0" applyFont="1" applyAlignment="1">
      <alignment vertical="center"/>
    </xf>
    <xf numFmtId="0" fontId="2" fillId="8" borderId="30" xfId="0" applyFont="1" applyFill="1" applyBorder="1" applyAlignment="1">
      <alignment vertical="center" wrapText="1"/>
    </xf>
    <xf numFmtId="0" fontId="2" fillId="8" borderId="31" xfId="0" applyFont="1" applyFill="1" applyBorder="1" applyAlignment="1">
      <alignment vertical="center" wrapText="1"/>
    </xf>
    <xf numFmtId="0" fontId="2" fillId="0" borderId="32" xfId="0" applyFont="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Alignment="1">
      <alignment vertical="center" wrapText="1"/>
    </xf>
    <xf numFmtId="0" fontId="2" fillId="0" borderId="0" xfId="0" applyFont="1" applyFill="1" applyBorder="1" applyAlignment="1">
      <alignment horizontal="center" vertical="center" wrapText="1"/>
    </xf>
    <xf numFmtId="0" fontId="0" fillId="8" borderId="22" xfId="0" applyFont="1" applyFill="1" applyBorder="1" applyAlignment="1">
      <alignment horizontal="center" vertical="center" wrapText="1"/>
    </xf>
    <xf numFmtId="9" fontId="0" fillId="8" borderId="22" xfId="3" applyFont="1" applyFill="1" applyBorder="1" applyAlignment="1">
      <alignment horizontal="center" vertical="center" wrapText="1"/>
    </xf>
    <xf numFmtId="0" fontId="0" fillId="16" borderId="23" xfId="0" applyFont="1" applyFill="1" applyBorder="1" applyAlignment="1">
      <alignment horizontal="center" vertical="center" wrapText="1"/>
    </xf>
    <xf numFmtId="10" fontId="0" fillId="0" borderId="0" xfId="3" applyNumberFormat="1" applyFont="1" applyFill="1" applyBorder="1" applyAlignment="1">
      <alignment vertical="center" wrapText="1"/>
    </xf>
    <xf numFmtId="0" fontId="0" fillId="0" borderId="0" xfId="0" applyFont="1" applyFill="1" applyBorder="1" applyAlignment="1">
      <alignment vertical="center" wrapText="1"/>
    </xf>
    <xf numFmtId="0" fontId="0" fillId="8" borderId="28" xfId="0" applyFont="1" applyFill="1" applyBorder="1" applyAlignment="1">
      <alignment horizontal="center" vertical="center" wrapText="1"/>
    </xf>
    <xf numFmtId="9" fontId="0" fillId="8" borderId="28" xfId="3" applyFont="1" applyFill="1" applyBorder="1" applyAlignment="1">
      <alignment horizontal="center" vertical="center" wrapText="1"/>
    </xf>
    <xf numFmtId="0" fontId="0" fillId="17" borderId="27" xfId="0" applyFont="1" applyFill="1" applyBorder="1" applyAlignment="1">
      <alignment horizontal="center" vertical="center" wrapText="1"/>
    </xf>
    <xf numFmtId="0" fontId="0" fillId="8" borderId="49" xfId="0" applyFont="1" applyFill="1" applyBorder="1" applyAlignment="1">
      <alignment vertical="center" wrapText="1"/>
    </xf>
    <xf numFmtId="0" fontId="0" fillId="8" borderId="50" xfId="0" applyFont="1" applyFill="1" applyBorder="1" applyAlignment="1">
      <alignment horizontal="center" vertical="center" wrapText="1"/>
    </xf>
    <xf numFmtId="9" fontId="0" fillId="8" borderId="50" xfId="3" applyFont="1" applyFill="1" applyBorder="1" applyAlignment="1">
      <alignment horizontal="center" vertical="center" wrapText="1"/>
    </xf>
    <xf numFmtId="0" fontId="0" fillId="16" borderId="51" xfId="0" applyFont="1" applyFill="1" applyBorder="1" applyAlignment="1">
      <alignment horizontal="center" vertical="center" wrapText="1"/>
    </xf>
    <xf numFmtId="0" fontId="0" fillId="14" borderId="27" xfId="0" applyFont="1" applyFill="1" applyBorder="1" applyAlignment="1">
      <alignment horizontal="center" vertical="center" wrapText="1"/>
    </xf>
    <xf numFmtId="0" fontId="0" fillId="17" borderId="23" xfId="0" applyFont="1" applyFill="1" applyBorder="1" applyAlignment="1">
      <alignment horizontal="center" vertical="center" wrapText="1"/>
    </xf>
    <xf numFmtId="0" fontId="2" fillId="0" borderId="35" xfId="0" applyFont="1" applyBorder="1" applyAlignment="1">
      <alignment horizontal="right" vertical="center" wrapText="1"/>
    </xf>
    <xf numFmtId="0" fontId="2" fillId="0" borderId="37" xfId="0" applyFont="1" applyBorder="1" applyAlignment="1">
      <alignment horizontal="center" vertical="center" wrapText="1"/>
    </xf>
    <xf numFmtId="10" fontId="0" fillId="0" borderId="0" xfId="0" applyNumberFormat="1" applyFont="1" applyFill="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horizontal="center" vertical="center" wrapText="1"/>
    </xf>
    <xf numFmtId="0" fontId="14" fillId="13" borderId="0" xfId="0" applyFont="1" applyFill="1"/>
    <xf numFmtId="0" fontId="0" fillId="13" borderId="0" xfId="0" applyFill="1"/>
    <xf numFmtId="0" fontId="0" fillId="0" borderId="24" xfId="0" applyFont="1" applyBorder="1" applyAlignment="1">
      <alignment vertical="center" wrapText="1"/>
    </xf>
    <xf numFmtId="44" fontId="0" fillId="0" borderId="16" xfId="0" applyNumberFormat="1" applyFont="1" applyBorder="1" applyAlignment="1">
      <alignment vertical="center" wrapText="1"/>
    </xf>
    <xf numFmtId="10" fontId="0" fillId="0" borderId="16" xfId="3" applyNumberFormat="1" applyFont="1" applyBorder="1" applyAlignment="1">
      <alignment vertical="center" wrapText="1"/>
    </xf>
    <xf numFmtId="10" fontId="0" fillId="17" borderId="16" xfId="0" applyNumberFormat="1" applyFont="1" applyFill="1" applyBorder="1" applyAlignment="1">
      <alignment vertical="center" wrapText="1"/>
    </xf>
    <xf numFmtId="43" fontId="0" fillId="0" borderId="34" xfId="1" applyFont="1" applyBorder="1" applyAlignment="1">
      <alignment horizontal="center" vertical="center" wrapText="1"/>
    </xf>
    <xf numFmtId="10" fontId="0" fillId="16" borderId="16" xfId="0" applyNumberFormat="1" applyFont="1" applyFill="1" applyBorder="1" applyAlignment="1">
      <alignment vertical="center" wrapText="1"/>
    </xf>
    <xf numFmtId="0" fontId="14" fillId="13" borderId="0" xfId="0" quotePrefix="1" applyFont="1" applyFill="1"/>
    <xf numFmtId="0" fontId="0" fillId="0" borderId="26" xfId="0" applyFont="1" applyBorder="1" applyAlignment="1">
      <alignment vertical="center" wrapText="1"/>
    </xf>
    <xf numFmtId="44" fontId="0" fillId="0" borderId="28" xfId="0" applyNumberFormat="1" applyFont="1" applyBorder="1" applyAlignment="1">
      <alignment vertical="center" wrapText="1"/>
    </xf>
    <xf numFmtId="10" fontId="0" fillId="0" borderId="28" xfId="3" applyNumberFormat="1" applyFont="1" applyBorder="1" applyAlignment="1">
      <alignment vertical="center" wrapText="1"/>
    </xf>
    <xf numFmtId="10" fontId="0" fillId="14" borderId="28" xfId="0" applyNumberFormat="1" applyFont="1" applyFill="1" applyBorder="1" applyAlignment="1">
      <alignment vertical="center" wrapText="1"/>
    </xf>
    <xf numFmtId="43" fontId="0" fillId="0" borderId="27" xfId="1" applyFont="1" applyBorder="1" applyAlignment="1">
      <alignment horizontal="center" vertical="center" wrapText="1"/>
    </xf>
    <xf numFmtId="44" fontId="0" fillId="12" borderId="20" xfId="0" applyNumberFormat="1" applyFont="1" applyFill="1" applyBorder="1" applyAlignment="1">
      <alignment vertical="center" wrapText="1"/>
    </xf>
    <xf numFmtId="10" fontId="0" fillId="0" borderId="20" xfId="3" applyNumberFormat="1" applyFont="1" applyBorder="1" applyAlignment="1">
      <alignment vertical="center" wrapText="1"/>
    </xf>
    <xf numFmtId="10" fontId="0" fillId="0" borderId="20" xfId="0" applyNumberFormat="1" applyFont="1" applyFill="1" applyBorder="1" applyAlignment="1">
      <alignment vertical="center" wrapText="1"/>
    </xf>
    <xf numFmtId="43" fontId="0" fillId="0" borderId="20" xfId="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center" vertical="center" wrapText="1"/>
    </xf>
    <xf numFmtId="44" fontId="0" fillId="8" borderId="16" xfId="0" applyNumberFormat="1" applyFont="1" applyFill="1" applyBorder="1" applyAlignment="1">
      <alignment vertical="center" wrapText="1"/>
    </xf>
    <xf numFmtId="10" fontId="0" fillId="17" borderId="16" xfId="3" applyNumberFormat="1" applyFont="1" applyFill="1" applyBorder="1" applyAlignment="1">
      <alignment vertical="center" wrapText="1"/>
    </xf>
    <xf numFmtId="10" fontId="0" fillId="16" borderId="16" xfId="3" applyNumberFormat="1" applyFont="1" applyFill="1" applyBorder="1" applyAlignment="1">
      <alignment vertical="center" wrapText="1"/>
    </xf>
    <xf numFmtId="44" fontId="0" fillId="8" borderId="28" xfId="0" applyNumberFormat="1" applyFont="1" applyFill="1" applyBorder="1" applyAlignment="1">
      <alignment vertical="center" wrapText="1"/>
    </xf>
    <xf numFmtId="10" fontId="0" fillId="14" borderId="28" xfId="3" applyNumberFormat="1" applyFont="1" applyFill="1" applyBorder="1" applyAlignment="1">
      <alignment vertical="center" wrapText="1"/>
    </xf>
    <xf numFmtId="10" fontId="0" fillId="0" borderId="20" xfId="3" applyNumberFormat="1" applyFont="1" applyFill="1" applyBorder="1" applyAlignment="1">
      <alignment vertical="center" wrapText="1"/>
    </xf>
    <xf numFmtId="0" fontId="19" fillId="0" borderId="23" xfId="0" applyFont="1" applyBorder="1" applyAlignment="1">
      <alignment vertical="center" wrapText="1"/>
    </xf>
    <xf numFmtId="0" fontId="18" fillId="0" borderId="33" xfId="0" applyFont="1" applyBorder="1" applyAlignment="1">
      <alignment horizontal="left" vertical="center" wrapText="1"/>
    </xf>
    <xf numFmtId="0" fontId="18" fillId="0" borderId="39" xfId="0" applyFont="1" applyBorder="1" applyAlignment="1">
      <alignment horizontal="left" vertical="center" wrapText="1"/>
    </xf>
    <xf numFmtId="0" fontId="0" fillId="0" borderId="1" xfId="0" applyFont="1" applyBorder="1" applyAlignment="1">
      <alignment vertical="center" wrapText="1"/>
    </xf>
    <xf numFmtId="44" fontId="0" fillId="0" borderId="3" xfId="0" applyNumberFormat="1" applyFont="1" applyBorder="1" applyAlignment="1">
      <alignment vertical="center" wrapText="1"/>
    </xf>
    <xf numFmtId="0" fontId="19" fillId="0" borderId="34" xfId="0" applyFont="1" applyBorder="1" applyAlignment="1">
      <alignment vertical="center" wrapText="1"/>
    </xf>
    <xf numFmtId="44" fontId="19" fillId="0" borderId="17" xfId="2" applyFont="1" applyBorder="1" applyAlignment="1">
      <alignment horizontal="center" vertical="center" wrapText="1"/>
    </xf>
    <xf numFmtId="44" fontId="19" fillId="8" borderId="34" xfId="0" applyNumberFormat="1" applyFont="1" applyFill="1" applyBorder="1" applyAlignment="1">
      <alignment horizontal="center" vertical="center" wrapText="1"/>
    </xf>
    <xf numFmtId="0" fontId="0" fillId="0" borderId="4" xfId="0" applyFont="1" applyBorder="1" applyAlignment="1">
      <alignment vertical="center" wrapText="1"/>
    </xf>
    <xf numFmtId="44" fontId="0" fillId="0" borderId="5" xfId="0" applyNumberFormat="1" applyFont="1" applyBorder="1" applyAlignment="1">
      <alignment vertical="center" wrapText="1"/>
    </xf>
    <xf numFmtId="0" fontId="0" fillId="8" borderId="4" xfId="0" applyFont="1" applyFill="1" applyBorder="1" applyAlignment="1">
      <alignment vertical="center" wrapText="1"/>
    </xf>
    <xf numFmtId="44" fontId="0" fillId="8" borderId="5" xfId="0" applyNumberFormat="1" applyFont="1" applyFill="1" applyBorder="1" applyAlignment="1">
      <alignment vertical="center" wrapText="1"/>
    </xf>
    <xf numFmtId="44" fontId="19" fillId="0" borderId="25" xfId="2" applyFont="1" applyBorder="1" applyAlignment="1">
      <alignment horizontal="center" vertical="center" wrapText="1"/>
    </xf>
    <xf numFmtId="0" fontId="19" fillId="0" borderId="41" xfId="0" applyFont="1" applyBorder="1" applyAlignment="1">
      <alignment vertical="center" wrapText="1"/>
    </xf>
    <xf numFmtId="0" fontId="19" fillId="0" borderId="28" xfId="0" applyFont="1" applyBorder="1" applyAlignment="1">
      <alignment horizontal="center" vertical="center" wrapText="1"/>
    </xf>
    <xf numFmtId="44" fontId="19" fillId="8" borderId="27" xfId="0" applyNumberFormat="1" applyFont="1" applyFill="1" applyBorder="1" applyAlignment="1">
      <alignment horizontal="center" vertical="center" wrapText="1"/>
    </xf>
    <xf numFmtId="44" fontId="19" fillId="0" borderId="20" xfId="0" applyNumberFormat="1" applyFont="1" applyBorder="1" applyAlignment="1">
      <alignment horizontal="center" vertical="center" wrapText="1"/>
    </xf>
    <xf numFmtId="0" fontId="0" fillId="0" borderId="6" xfId="0" applyFont="1" applyBorder="1" applyAlignment="1">
      <alignment vertical="center" wrapText="1"/>
    </xf>
    <xf numFmtId="44" fontId="0" fillId="10" borderId="10" xfId="0" applyNumberFormat="1" applyFont="1" applyFill="1" applyBorder="1" applyAlignment="1">
      <alignment vertical="center" wrapText="1"/>
    </xf>
    <xf numFmtId="0" fontId="0" fillId="0" borderId="0" xfId="0" applyFont="1" applyBorder="1" applyAlignment="1">
      <alignment vertical="center" wrapText="1"/>
    </xf>
    <xf numFmtId="165" fontId="19" fillId="9" borderId="48" xfId="1" applyNumberFormat="1" applyFont="1" applyFill="1" applyBorder="1" applyAlignment="1">
      <alignment vertical="center" wrapText="1"/>
    </xf>
    <xf numFmtId="0" fontId="19" fillId="9" borderId="43" xfId="0" applyFont="1" applyFill="1" applyBorder="1" applyAlignment="1">
      <alignment vertical="center" wrapText="1"/>
    </xf>
    <xf numFmtId="44" fontId="19" fillId="0" borderId="34" xfId="2" applyNumberFormat="1" applyFont="1" applyBorder="1" applyAlignment="1">
      <alignment vertical="center" wrapText="1"/>
    </xf>
    <xf numFmtId="165" fontId="19" fillId="9" borderId="44" xfId="1" applyNumberFormat="1" applyFont="1" applyFill="1" applyBorder="1" applyAlignment="1">
      <alignment vertical="center" wrapText="1"/>
    </xf>
    <xf numFmtId="0" fontId="19" fillId="9" borderId="42" xfId="0" applyFont="1" applyFill="1" applyBorder="1" applyAlignment="1">
      <alignment vertical="center" wrapText="1"/>
    </xf>
    <xf numFmtId="0" fontId="19" fillId="0" borderId="28" xfId="0" applyFont="1" applyBorder="1" applyAlignment="1">
      <alignment vertical="center" wrapText="1"/>
    </xf>
    <xf numFmtId="165" fontId="19" fillId="9" borderId="45" xfId="1" applyNumberFormat="1" applyFont="1" applyFill="1" applyBorder="1" applyAlignment="1">
      <alignment vertical="center" wrapText="1"/>
    </xf>
    <xf numFmtId="0" fontId="19" fillId="9" borderId="46" xfId="0" applyFont="1" applyFill="1" applyBorder="1" applyAlignment="1">
      <alignment vertical="center" wrapText="1"/>
    </xf>
    <xf numFmtId="44" fontId="19" fillId="0" borderId="27" xfId="2" applyNumberFormat="1" applyFont="1" applyBorder="1" applyAlignment="1">
      <alignment vertical="center" wrapText="1"/>
    </xf>
    <xf numFmtId="44" fontId="19" fillId="0" borderId="20" xfId="0" applyNumberFormat="1" applyFont="1" applyBorder="1" applyAlignment="1">
      <alignment vertical="center" wrapText="1"/>
    </xf>
    <xf numFmtId="0" fontId="2" fillId="9" borderId="0" xfId="0" applyFont="1" applyFill="1"/>
    <xf numFmtId="44" fontId="19" fillId="0" borderId="38" xfId="2" applyFont="1" applyBorder="1" applyAlignment="1">
      <alignment horizontal="center"/>
    </xf>
    <xf numFmtId="9" fontId="19" fillId="0" borderId="38" xfId="3" applyFont="1" applyBorder="1" applyAlignment="1">
      <alignment horizontal="center"/>
    </xf>
    <xf numFmtId="0" fontId="25" fillId="0" borderId="38" xfId="0" applyFont="1" applyBorder="1" applyAlignment="1">
      <alignment horizontal="center"/>
    </xf>
    <xf numFmtId="0" fontId="18" fillId="0" borderId="4" xfId="0" applyFont="1" applyBorder="1"/>
    <xf numFmtId="44" fontId="18" fillId="0" borderId="0" xfId="2" applyFont="1" applyBorder="1"/>
    <xf numFmtId="9" fontId="18" fillId="0" borderId="0" xfId="3" applyFont="1" applyBorder="1" applyAlignment="1">
      <alignment horizontal="center"/>
    </xf>
    <xf numFmtId="0" fontId="18" fillId="0" borderId="0" xfId="0" applyFont="1" applyBorder="1"/>
    <xf numFmtId="0" fontId="0" fillId="0" borderId="0" xfId="0" quotePrefix="1" applyBorder="1"/>
    <xf numFmtId="0" fontId="19" fillId="0" borderId="4" xfId="0" applyFont="1" applyBorder="1"/>
    <xf numFmtId="9" fontId="19" fillId="0" borderId="0" xfId="3" applyFont="1" applyBorder="1" applyAlignment="1">
      <alignment horizontal="center"/>
    </xf>
    <xf numFmtId="44" fontId="19" fillId="0" borderId="0" xfId="2" applyFont="1" applyBorder="1"/>
    <xf numFmtId="0" fontId="19" fillId="0" borderId="0" xfId="0" applyFont="1" applyBorder="1"/>
    <xf numFmtId="164" fontId="19" fillId="0" borderId="0" xfId="2" applyNumberFormat="1" applyFont="1" applyBorder="1"/>
    <xf numFmtId="3" fontId="19" fillId="0" borderId="0" xfId="0" applyNumberFormat="1" applyFont="1" applyBorder="1"/>
    <xf numFmtId="0" fontId="25" fillId="0" borderId="6" xfId="0" applyFont="1" applyBorder="1"/>
    <xf numFmtId="44" fontId="25" fillId="0" borderId="9" xfId="2" applyFont="1" applyBorder="1"/>
    <xf numFmtId="0" fontId="0" fillId="0" borderId="7" xfId="0" quotePrefix="1" applyBorder="1"/>
    <xf numFmtId="0" fontId="2" fillId="0" borderId="22" xfId="0" applyFont="1" applyBorder="1" applyAlignment="1">
      <alignment horizontal="center" vertical="center" wrapText="1"/>
    </xf>
    <xf numFmtId="0" fontId="2" fillId="0" borderId="23" xfId="0" applyFont="1" applyBorder="1" applyAlignment="1">
      <alignment vertical="center" wrapText="1"/>
    </xf>
    <xf numFmtId="43" fontId="0" fillId="0" borderId="16" xfId="1" applyFont="1" applyBorder="1" applyAlignment="1">
      <alignment horizontal="center" vertical="center" wrapText="1"/>
    </xf>
    <xf numFmtId="0" fontId="26" fillId="0" borderId="34" xfId="0" applyFont="1" applyBorder="1" applyAlignment="1">
      <alignment vertical="center" wrapText="1"/>
    </xf>
    <xf numFmtId="43" fontId="0" fillId="0" borderId="28" xfId="1" applyFont="1" applyBorder="1" applyAlignment="1">
      <alignment horizontal="center" vertical="center" wrapText="1"/>
    </xf>
    <xf numFmtId="0" fontId="26" fillId="0" borderId="27" xfId="0" applyFont="1" applyBorder="1" applyAlignment="1">
      <alignment vertical="center" wrapText="1"/>
    </xf>
    <xf numFmtId="0" fontId="14" fillId="0" borderId="4" xfId="0" applyFont="1" applyBorder="1"/>
    <xf numFmtId="0" fontId="14" fillId="9" borderId="6" xfId="0" quotePrefix="1" applyFont="1" applyFill="1" applyBorder="1"/>
    <xf numFmtId="0" fontId="0" fillId="9" borderId="7" xfId="0" applyFill="1" applyBorder="1"/>
    <xf numFmtId="0" fontId="27" fillId="0" borderId="47" xfId="0" applyFont="1" applyBorder="1"/>
    <xf numFmtId="0" fontId="3" fillId="0" borderId="47" xfId="0" applyFont="1" applyBorder="1"/>
    <xf numFmtId="0" fontId="26" fillId="0" borderId="0" xfId="0" applyFont="1"/>
    <xf numFmtId="0" fontId="3" fillId="0" borderId="0" xfId="0" applyFont="1" applyAlignment="1">
      <alignment horizontal="center"/>
    </xf>
    <xf numFmtId="0" fontId="3" fillId="7" borderId="0" xfId="0" applyFont="1" applyFill="1"/>
    <xf numFmtId="164" fontId="13" fillId="0" borderId="0" xfId="2" applyNumberFormat="1" applyFont="1"/>
    <xf numFmtId="0" fontId="3" fillId="0" borderId="47" xfId="0" applyFont="1" applyBorder="1" applyAlignment="1">
      <alignment horizontal="center"/>
    </xf>
    <xf numFmtId="0" fontId="3" fillId="0" borderId="47" xfId="0" applyFont="1" applyFill="1" applyBorder="1" applyAlignment="1">
      <alignment horizontal="center"/>
    </xf>
    <xf numFmtId="0" fontId="3" fillId="0" borderId="0" xfId="0" applyFont="1" applyFill="1" applyBorder="1" applyAlignment="1">
      <alignment horizontal="center"/>
    </xf>
    <xf numFmtId="9" fontId="13" fillId="0" borderId="0" xfId="0" applyNumberFormat="1" applyFont="1" applyBorder="1"/>
    <xf numFmtId="1" fontId="13" fillId="0" borderId="0" xfId="3" applyNumberFormat="1" applyFont="1" applyBorder="1"/>
    <xf numFmtId="164" fontId="13" fillId="0" borderId="0" xfId="0" applyNumberFormat="1" applyFont="1" applyBorder="1"/>
    <xf numFmtId="0" fontId="3" fillId="0" borderId="0" xfId="0" applyFont="1" applyBorder="1"/>
    <xf numFmtId="164" fontId="3" fillId="0" borderId="0" xfId="2" applyNumberFormat="1" applyFont="1"/>
    <xf numFmtId="164" fontId="3" fillId="0" borderId="0" xfId="0" applyNumberFormat="1" applyFont="1"/>
    <xf numFmtId="171" fontId="3" fillId="0" borderId="0" xfId="3" applyNumberFormat="1" applyFont="1"/>
    <xf numFmtId="0" fontId="13" fillId="0" borderId="0" xfId="0" applyFont="1" applyBorder="1"/>
    <xf numFmtId="165" fontId="13" fillId="0" borderId="0" xfId="1" applyNumberFormat="1" applyFont="1" applyBorder="1"/>
    <xf numFmtId="164" fontId="13" fillId="0" borderId="0" xfId="2" applyNumberFormat="1" applyFont="1" applyBorder="1"/>
    <xf numFmtId="164" fontId="3" fillId="0" borderId="52" xfId="0" applyNumberFormat="1" applyFont="1" applyBorder="1"/>
    <xf numFmtId="164" fontId="3" fillId="9" borderId="52" xfId="0" applyNumberFormat="1" applyFont="1" applyFill="1" applyBorder="1"/>
    <xf numFmtId="164" fontId="3" fillId="0" borderId="11" xfId="0" applyNumberFormat="1" applyFont="1" applyBorder="1"/>
    <xf numFmtId="171" fontId="3" fillId="0" borderId="11" xfId="0" applyNumberFormat="1" applyFont="1" applyBorder="1"/>
    <xf numFmtId="171" fontId="3" fillId="0" borderId="0" xfId="0" applyNumberFormat="1" applyFont="1" applyBorder="1"/>
    <xf numFmtId="165" fontId="13" fillId="0" borderId="0" xfId="0" applyNumberFormat="1" applyFont="1" applyFill="1" applyBorder="1"/>
    <xf numFmtId="0" fontId="13" fillId="0" borderId="0" xfId="0" applyFont="1" applyAlignment="1">
      <alignment horizontal="left"/>
    </xf>
    <xf numFmtId="164" fontId="13" fillId="0" borderId="0" xfId="0" applyNumberFormat="1" applyFont="1" applyFill="1" applyBorder="1"/>
    <xf numFmtId="164" fontId="3" fillId="0" borderId="0" xfId="0" applyNumberFormat="1" applyFont="1" applyFill="1" applyBorder="1"/>
    <xf numFmtId="164" fontId="3" fillId="0" borderId="0" xfId="0" applyNumberFormat="1" applyFont="1" applyBorder="1"/>
    <xf numFmtId="0" fontId="3" fillId="0" borderId="0" xfId="0" applyFont="1" applyBorder="1" applyAlignment="1">
      <alignment horizontal="center"/>
    </xf>
    <xf numFmtId="165" fontId="3" fillId="0" borderId="0" xfId="1" applyNumberFormat="1" applyFont="1"/>
    <xf numFmtId="0" fontId="3" fillId="0" borderId="0" xfId="0" applyFont="1" applyFill="1" applyAlignment="1">
      <alignment horizontal="left"/>
    </xf>
    <xf numFmtId="165" fontId="13" fillId="0" borderId="0" xfId="1" applyNumberFormat="1" applyFont="1" applyFill="1" applyBorder="1"/>
    <xf numFmtId="167" fontId="13" fillId="0" borderId="0" xfId="0" applyNumberFormat="1" applyFont="1" applyFill="1" applyBorder="1"/>
    <xf numFmtId="9" fontId="13" fillId="0" borderId="0" xfId="0" applyNumberFormat="1" applyFont="1" applyFill="1" applyBorder="1"/>
    <xf numFmtId="171" fontId="13" fillId="0" borderId="0" xfId="3" applyNumberFormat="1" applyFont="1" applyFill="1" applyBorder="1"/>
    <xf numFmtId="171" fontId="13" fillId="0" borderId="0" xfId="3" applyNumberFormat="1" applyFont="1" applyBorder="1"/>
    <xf numFmtId="43" fontId="13" fillId="0" borderId="0" xfId="1" applyFont="1" applyBorder="1"/>
    <xf numFmtId="172" fontId="13" fillId="0" borderId="0" xfId="0" applyNumberFormat="1" applyFont="1" applyFill="1" applyBorder="1"/>
    <xf numFmtId="0" fontId="13" fillId="0" borderId="0" xfId="0" applyFont="1" applyFill="1" applyBorder="1"/>
    <xf numFmtId="9" fontId="13" fillId="0" borderId="0" xfId="3" applyFont="1" applyFill="1" applyBorder="1"/>
    <xf numFmtId="0" fontId="3" fillId="0" borderId="0" xfId="0" applyFont="1" applyFill="1" applyAlignment="1">
      <alignment horizontal="center"/>
    </xf>
    <xf numFmtId="165" fontId="13" fillId="0" borderId="11" xfId="0" applyNumberFormat="1" applyFont="1" applyFill="1" applyBorder="1"/>
    <xf numFmtId="171" fontId="13" fillId="0" borderId="0" xfId="0" applyNumberFormat="1" applyFont="1" applyFill="1" applyBorder="1"/>
    <xf numFmtId="171" fontId="13" fillId="0" borderId="0" xfId="0" applyNumberFormat="1" applyFont="1" applyBorder="1"/>
    <xf numFmtId="165" fontId="3" fillId="0" borderId="0" xfId="0" applyNumberFormat="1" applyFont="1" applyFill="1" applyBorder="1"/>
    <xf numFmtId="0" fontId="3" fillId="0" borderId="0" xfId="0" applyFont="1" applyFill="1" applyBorder="1"/>
    <xf numFmtId="9" fontId="3" fillId="0" borderId="0" xfId="0" applyNumberFormat="1" applyFont="1" applyFill="1" applyBorder="1"/>
    <xf numFmtId="0" fontId="3" fillId="0" borderId="0" xfId="0" applyFont="1" applyFill="1"/>
    <xf numFmtId="9" fontId="3" fillId="0" borderId="0" xfId="0" applyNumberFormat="1" applyFont="1" applyFill="1"/>
    <xf numFmtId="167" fontId="3" fillId="0" borderId="0" xfId="0" applyNumberFormat="1" applyFont="1" applyFill="1"/>
    <xf numFmtId="167" fontId="13" fillId="0" borderId="11" xfId="0" applyNumberFormat="1" applyFont="1" applyFill="1" applyBorder="1"/>
    <xf numFmtId="164" fontId="3" fillId="0" borderId="0" xfId="0" applyNumberFormat="1" applyFont="1" applyFill="1"/>
    <xf numFmtId="10" fontId="3" fillId="0" borderId="0" xfId="3" applyNumberFormat="1" applyFont="1" applyFill="1"/>
    <xf numFmtId="2" fontId="3" fillId="0" borderId="0" xfId="0" applyNumberFormat="1" applyFont="1" applyFill="1"/>
    <xf numFmtId="0" fontId="14" fillId="0" borderId="0" xfId="0" quotePrefix="1" applyFont="1"/>
    <xf numFmtId="167" fontId="19" fillId="0" borderId="17" xfId="1" applyNumberFormat="1" applyFont="1" applyBorder="1" applyAlignment="1">
      <alignment vertical="center" wrapText="1"/>
    </xf>
    <xf numFmtId="167" fontId="13" fillId="3" borderId="0" xfId="0" applyNumberFormat="1" applyFont="1" applyFill="1" applyBorder="1"/>
    <xf numFmtId="167" fontId="13" fillId="18" borderId="0" xfId="0" applyNumberFormat="1" applyFont="1" applyFill="1" applyBorder="1"/>
    <xf numFmtId="167" fontId="13" fillId="11" borderId="0" xfId="0" applyNumberFormat="1" applyFont="1" applyFill="1" applyBorder="1"/>
    <xf numFmtId="167" fontId="3" fillId="18" borderId="0" xfId="0" applyNumberFormat="1" applyFont="1" applyFill="1" applyBorder="1"/>
    <xf numFmtId="167" fontId="3" fillId="11" borderId="0" xfId="0" applyNumberFormat="1" applyFont="1" applyFill="1" applyBorder="1"/>
    <xf numFmtId="0" fontId="3" fillId="0" borderId="0" xfId="0" applyFont="1" applyAlignment="1">
      <alignment horizontal="right"/>
    </xf>
    <xf numFmtId="164" fontId="13" fillId="0" borderId="0" xfId="0" applyNumberFormat="1" applyFont="1"/>
    <xf numFmtId="165" fontId="13" fillId="0" borderId="0" xfId="0" applyNumberFormat="1" applyFont="1"/>
    <xf numFmtId="44" fontId="13" fillId="0" borderId="0" xfId="2" applyFont="1"/>
    <xf numFmtId="165" fontId="3" fillId="0" borderId="0" xfId="0" applyNumberFormat="1" applyFont="1"/>
    <xf numFmtId="44" fontId="3" fillId="0" borderId="0" xfId="2" applyFont="1"/>
    <xf numFmtId="164" fontId="3" fillId="0" borderId="47" xfId="0" applyNumberFormat="1" applyFont="1" applyBorder="1" applyAlignment="1">
      <alignment horizontal="center"/>
    </xf>
    <xf numFmtId="165" fontId="3" fillId="0" borderId="47" xfId="0" applyNumberFormat="1" applyFont="1" applyBorder="1" applyAlignment="1">
      <alignment horizontal="center"/>
    </xf>
    <xf numFmtId="44" fontId="3" fillId="0" borderId="47" xfId="2" applyFont="1" applyBorder="1"/>
    <xf numFmtId="44" fontId="13" fillId="0" borderId="0" xfId="0" applyNumberFormat="1" applyFont="1"/>
    <xf numFmtId="44" fontId="13" fillId="0" borderId="15" xfId="2" applyFont="1" applyBorder="1"/>
    <xf numFmtId="0" fontId="13" fillId="0" borderId="0" xfId="0" applyFont="1" applyAlignment="1">
      <alignment horizontal="center"/>
    </xf>
    <xf numFmtId="44" fontId="13" fillId="0" borderId="15" xfId="0" applyNumberFormat="1" applyFont="1" applyBorder="1"/>
    <xf numFmtId="0" fontId="13" fillId="0" borderId="15" xfId="0" applyFont="1" applyBorder="1" applyAlignment="1">
      <alignment horizontal="center"/>
    </xf>
    <xf numFmtId="0" fontId="3" fillId="8" borderId="0" xfId="0" applyFont="1" applyFill="1"/>
    <xf numFmtId="0" fontId="26" fillId="0" borderId="47" xfId="0" applyFont="1" applyBorder="1" applyAlignment="1">
      <alignment horizontal="center"/>
    </xf>
    <xf numFmtId="44" fontId="19" fillId="8" borderId="0" xfId="2" applyFont="1" applyFill="1" applyBorder="1"/>
    <xf numFmtId="164" fontId="26" fillId="8" borderId="52" xfId="0" applyNumberFormat="1" applyFont="1" applyFill="1" applyBorder="1"/>
    <xf numFmtId="165" fontId="26" fillId="8" borderId="0" xfId="1" applyNumberFormat="1" applyFont="1" applyFill="1"/>
    <xf numFmtId="0" fontId="15" fillId="0" borderId="0" xfId="0" applyFont="1"/>
    <xf numFmtId="165" fontId="15" fillId="0" borderId="0" xfId="1" applyNumberFormat="1" applyFont="1"/>
    <xf numFmtId="164" fontId="0" fillId="4" borderId="6" xfId="0" applyNumberFormat="1" applyFill="1" applyBorder="1" applyAlignment="1">
      <alignment horizontal="center"/>
    </xf>
    <xf numFmtId="164" fontId="0" fillId="4" borderId="8" xfId="0" applyNumberFormat="1" applyFill="1" applyBorder="1" applyAlignment="1">
      <alignment horizontal="center"/>
    </xf>
    <xf numFmtId="164" fontId="0" fillId="0" borderId="6" xfId="0" applyNumberFormat="1" applyBorder="1" applyAlignment="1">
      <alignment horizontal="center"/>
    </xf>
    <xf numFmtId="164" fontId="0" fillId="0" borderId="8" xfId="0" applyNumberFormat="1" applyBorder="1" applyAlignment="1">
      <alignment horizontal="center"/>
    </xf>
    <xf numFmtId="164" fontId="12" fillId="2" borderId="2" xfId="0" applyNumberFormat="1" applyFont="1" applyFill="1" applyBorder="1" applyAlignment="1">
      <alignment horizontal="center"/>
    </xf>
    <xf numFmtId="164" fontId="0" fillId="4" borderId="1" xfId="0" applyNumberFormat="1" applyFill="1" applyBorder="1" applyAlignment="1">
      <alignment horizontal="center"/>
    </xf>
    <xf numFmtId="164" fontId="0" fillId="4" borderId="3" xfId="0" applyNumberFormat="1" applyFill="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0" fontId="6" fillId="0" borderId="0" xfId="0" applyFont="1" applyFill="1" applyAlignment="1">
      <alignment horizontal="center"/>
    </xf>
    <xf numFmtId="44" fontId="2" fillId="2" borderId="14" xfId="0" applyNumberFormat="1" applyFont="1" applyFill="1" applyBorder="1" applyAlignment="1">
      <alignment horizontal="center"/>
    </xf>
    <xf numFmtId="44" fontId="2" fillId="2" borderId="12" xfId="0" applyNumberFormat="1" applyFont="1" applyFill="1" applyBorder="1" applyAlignment="1">
      <alignment horizontal="center"/>
    </xf>
    <xf numFmtId="44" fontId="2" fillId="2" borderId="13" xfId="0" applyNumberFormat="1" applyFont="1" applyFill="1" applyBorder="1" applyAlignment="1">
      <alignment horizontal="center"/>
    </xf>
    <xf numFmtId="0" fontId="9" fillId="0" borderId="2" xfId="0" applyFont="1" applyBorder="1" applyAlignment="1">
      <alignment horizontal="center"/>
    </xf>
    <xf numFmtId="0" fontId="12" fillId="0" borderId="12" xfId="0" applyFont="1" applyBorder="1" applyAlignment="1">
      <alignment horizontal="center"/>
    </xf>
    <xf numFmtId="0" fontId="12" fillId="0" borderId="13" xfId="0" applyFont="1" applyBorder="1" applyAlignment="1">
      <alignment horizontal="center"/>
    </xf>
    <xf numFmtId="0" fontId="2" fillId="0" borderId="12"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11" fillId="0" borderId="0" xfId="0" applyFont="1" applyAlignment="1">
      <alignment horizontal="right"/>
    </xf>
    <xf numFmtId="0" fontId="11" fillId="0" borderId="5" xfId="0" applyFont="1" applyBorder="1" applyAlignment="1">
      <alignment horizontal="right"/>
    </xf>
    <xf numFmtId="0" fontId="0" fillId="2" borderId="14" xfId="0" applyFill="1" applyBorder="1" applyAlignment="1">
      <alignment horizontal="right"/>
    </xf>
    <xf numFmtId="0" fontId="0" fillId="2" borderId="12"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9" fillId="4" borderId="4" xfId="0" applyFont="1" applyFill="1" applyBorder="1" applyAlignment="1">
      <alignment horizontal="center"/>
    </xf>
    <xf numFmtId="0" fontId="9" fillId="4" borderId="5" xfId="0" applyFont="1" applyFill="1" applyBorder="1" applyAlignment="1">
      <alignment horizontal="center"/>
    </xf>
    <xf numFmtId="0" fontId="6" fillId="0" borderId="0" xfId="0" quotePrefix="1" applyFont="1" applyFill="1" applyBorder="1" applyAlignment="1">
      <alignment horizontal="right"/>
    </xf>
    <xf numFmtId="0" fontId="6" fillId="0" borderId="5" xfId="0" quotePrefix="1" applyFont="1" applyFill="1" applyBorder="1" applyAlignment="1">
      <alignment horizontal="right"/>
    </xf>
    <xf numFmtId="0" fontId="4" fillId="4" borderId="1"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5" xfId="0" applyFont="1" applyFill="1" applyBorder="1" applyAlignment="1">
      <alignment horizontal="center"/>
    </xf>
    <xf numFmtId="0" fontId="0" fillId="0" borderId="0" xfId="0" quotePrefix="1" applyFont="1" applyAlignment="1">
      <alignment horizontal="center" vertical="center" wrapText="1"/>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0" fillId="8" borderId="21" xfId="0" applyFont="1" applyFill="1" applyBorder="1" applyAlignment="1">
      <alignment vertical="center" wrapText="1"/>
    </xf>
    <xf numFmtId="0" fontId="0" fillId="8" borderId="26" xfId="0" applyFont="1" applyFill="1" applyBorder="1" applyAlignment="1">
      <alignment vertical="center" wrapText="1"/>
    </xf>
    <xf numFmtId="0" fontId="0" fillId="8" borderId="22" xfId="0" applyFont="1" applyFill="1" applyBorder="1" applyAlignment="1">
      <alignment horizontal="center" vertical="center" wrapText="1"/>
    </xf>
    <xf numFmtId="0" fontId="0" fillId="8" borderId="28" xfId="0" applyFont="1" applyFill="1" applyBorder="1" applyAlignment="1">
      <alignment horizontal="center" vertical="center" wrapText="1"/>
    </xf>
    <xf numFmtId="0" fontId="19" fillId="0" borderId="38" xfId="0" applyFont="1" applyBorder="1" applyAlignment="1">
      <alignment horizontal="center" wrapText="1"/>
    </xf>
    <xf numFmtId="0" fontId="18" fillId="0" borderId="22" xfId="0" applyFont="1" applyBorder="1" applyAlignment="1">
      <alignment horizontal="left"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21" fillId="0" borderId="0" xfId="0" applyFont="1" applyBorder="1" applyAlignment="1">
      <alignment horizontal="left"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18" fillId="0" borderId="21" xfId="0" applyFont="1" applyBorder="1" applyAlignment="1">
      <alignment horizontal="left" vertical="center" wrapText="1"/>
    </xf>
    <xf numFmtId="0" fontId="19" fillId="10" borderId="24" xfId="0" applyFont="1" applyFill="1" applyBorder="1" applyAlignment="1">
      <alignment horizontal="left" vertical="center" wrapText="1"/>
    </xf>
    <xf numFmtId="0" fontId="19" fillId="10" borderId="16" xfId="0" applyFont="1" applyFill="1" applyBorder="1" applyAlignment="1">
      <alignment horizontal="left" vertical="center" wrapText="1"/>
    </xf>
    <xf numFmtId="0" fontId="23" fillId="0" borderId="0" xfId="0" applyFont="1" applyBorder="1" applyAlignment="1">
      <alignment horizontal="left" vertical="center" wrapText="1"/>
    </xf>
    <xf numFmtId="0" fontId="19" fillId="9" borderId="24" xfId="0" applyFont="1" applyFill="1" applyBorder="1" applyAlignment="1">
      <alignment horizontal="left" vertical="center" wrapText="1"/>
    </xf>
    <xf numFmtId="0" fontId="19" fillId="9" borderId="16" xfId="0" applyFont="1" applyFill="1" applyBorder="1" applyAlignment="1">
      <alignment horizontal="left" vertical="center" wrapText="1"/>
    </xf>
    <xf numFmtId="0" fontId="19" fillId="3" borderId="26" xfId="0" applyFont="1" applyFill="1" applyBorder="1" applyAlignment="1">
      <alignment horizontal="left" vertical="center" wrapText="1"/>
    </xf>
    <xf numFmtId="0" fontId="19" fillId="3" borderId="28" xfId="0" applyFont="1" applyFill="1" applyBorder="1" applyAlignment="1">
      <alignment horizontal="left" vertical="center" wrapText="1"/>
    </xf>
    <xf numFmtId="0" fontId="18" fillId="0" borderId="23" xfId="0" applyFont="1" applyBorder="1" applyAlignment="1">
      <alignment horizontal="left" vertical="center" wrapText="1"/>
    </xf>
    <xf numFmtId="0" fontId="20" fillId="0" borderId="24" xfId="0" applyFont="1" applyBorder="1" applyAlignment="1">
      <alignment horizontal="left" vertical="center" wrapText="1"/>
    </xf>
    <xf numFmtId="0" fontId="20" fillId="0" borderId="34" xfId="0" applyFont="1" applyBorder="1" applyAlignment="1">
      <alignment horizontal="left" vertical="center" wrapText="1"/>
    </xf>
    <xf numFmtId="0" fontId="17" fillId="0" borderId="0" xfId="0" applyFont="1" applyAlignment="1">
      <alignment horizontal="left" vertical="center" wrapText="1"/>
    </xf>
    <xf numFmtId="0" fontId="19" fillId="0" borderId="24" xfId="0" applyFont="1" applyBorder="1" applyAlignment="1">
      <alignment horizontal="left" vertical="center" wrapText="1"/>
    </xf>
    <xf numFmtId="0" fontId="19" fillId="0" borderId="16" xfId="0" applyFont="1" applyBorder="1" applyAlignment="1">
      <alignment horizontal="left" vertical="center" wrapText="1"/>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0" fillId="0" borderId="16" xfId="0" applyFont="1" applyBorder="1" applyAlignment="1">
      <alignment horizontal="center" vertical="center" wrapText="1"/>
    </xf>
    <xf numFmtId="43" fontId="3" fillId="0" borderId="0" xfId="0" applyNumberFormat="1" applyFont="1" applyFill="1" applyAlignment="1">
      <alignment horizontal="left"/>
    </xf>
  </cellXfs>
  <cellStyles count="7">
    <cellStyle name="Comma" xfId="1" builtinId="3"/>
    <cellStyle name="Currency" xfId="2" builtinId="4"/>
    <cellStyle name="Currency 2" xfId="5"/>
    <cellStyle name="Normal" xfId="0" builtinId="0"/>
    <cellStyle name="Normal 2" xfId="4"/>
    <cellStyle name="Percent" xfId="3" builtinId="5"/>
    <cellStyle name="Percent 2" xfId="6"/>
  </cellStyles>
  <dxfs count="0"/>
  <tableStyles count="0" defaultTableStyle="TableStyleMedium2" defaultPivotStyle="PivotStyleLight16"/>
  <colors>
    <mruColors>
      <color rgb="FF66CC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82550</xdr:colOff>
      <xdr:row>7</xdr:row>
      <xdr:rowOff>82550</xdr:rowOff>
    </xdr:from>
    <xdr:to>
      <xdr:col>6</xdr:col>
      <xdr:colOff>311150</xdr:colOff>
      <xdr:row>11</xdr:row>
      <xdr:rowOff>133350</xdr:rowOff>
    </xdr:to>
    <xdr:sp macro="" textlink="">
      <xdr:nvSpPr>
        <xdr:cNvPr id="2" name="Right Brace 1"/>
        <xdr:cNvSpPr/>
      </xdr:nvSpPr>
      <xdr:spPr>
        <a:xfrm>
          <a:off x="5681093" y="1359259"/>
          <a:ext cx="228600" cy="775419"/>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412750</xdr:colOff>
      <xdr:row>25</xdr:row>
      <xdr:rowOff>6350</xdr:rowOff>
    </xdr:from>
    <xdr:to>
      <xdr:col>7</xdr:col>
      <xdr:colOff>438150</xdr:colOff>
      <xdr:row>28</xdr:row>
      <xdr:rowOff>196850</xdr:rowOff>
    </xdr:to>
    <xdr:cxnSp macro="">
      <xdr:nvCxnSpPr>
        <xdr:cNvPr id="3" name="Straight Arrow Connector 2"/>
        <xdr:cNvCxnSpPr/>
      </xdr:nvCxnSpPr>
      <xdr:spPr>
        <a:xfrm flipV="1">
          <a:off x="4518924" y="4837142"/>
          <a:ext cx="2138871" cy="75984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9523</xdr:rowOff>
    </xdr:from>
    <xdr:ext cx="8201025" cy="2862632"/>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03849" y="371832"/>
          <a:ext cx="8201025" cy="286263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100">
              <a:solidFill>
                <a:schemeClr val="dk1"/>
              </a:solidFill>
              <a:effectLst/>
              <a:latin typeface="+mn-lt"/>
              <a:ea typeface="+mn-ea"/>
              <a:cs typeface="+mn-cs"/>
            </a:rPr>
            <a:t>Dusseldorf-Rome-Venice (DRV) is a scooter manufacturer.  DRV has made its name very well known in western Europe and it is now looking to tap the North American market.  DRV hires a professional marketing research company and finds that a scooter will likely sell in the United States for $3,000 (i.e. that is what customers are willing to pay).  To effectively sell and market its scooter, DRV believes that it should partner with Harley-Davidson (HD) as they first enter the U.S. market.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At</a:t>
          </a:r>
          <a:r>
            <a:rPr lang="en-US" sz="1100" baseline="0">
              <a:solidFill>
                <a:schemeClr val="dk1"/>
              </a:solidFill>
              <a:effectLst/>
              <a:latin typeface="+mn-lt"/>
              <a:ea typeface="+mn-ea"/>
              <a:cs typeface="+mn-cs"/>
            </a:rPr>
            <a:t> the initial partnership discussion with HD, DRV learns HD requires a </a:t>
          </a:r>
          <a:r>
            <a:rPr lang="en-US" sz="1100">
              <a:solidFill>
                <a:schemeClr val="dk1"/>
              </a:solidFill>
              <a:effectLst/>
              <a:latin typeface="+mn-lt"/>
              <a:ea typeface="+mn-ea"/>
              <a:cs typeface="+mn-cs"/>
            </a:rPr>
            <a:t>30% gross profit for each scooter sold.  DRV's board</a:t>
          </a:r>
          <a:r>
            <a:rPr lang="en-US" sz="1100" baseline="0">
              <a:solidFill>
                <a:schemeClr val="dk1"/>
              </a:solidFill>
              <a:effectLst/>
              <a:latin typeface="+mn-lt"/>
              <a:ea typeface="+mn-ea"/>
              <a:cs typeface="+mn-cs"/>
            </a:rPr>
            <a:t> requires the scooter to achieve a target profit of 25% on sales.  </a:t>
          </a:r>
          <a:r>
            <a:rPr lang="en-US" sz="1100">
              <a:solidFill>
                <a:schemeClr val="dk1"/>
              </a:solidFill>
              <a:effectLst/>
              <a:latin typeface="+mn-lt"/>
              <a:ea typeface="+mn-ea"/>
              <a:cs typeface="+mn-cs"/>
            </a:rPr>
            <a:t>DRV projects that it will sell 20,000 scooter in 2019 when they launch the North American version of its scooter in the U.S.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DRV created a “Let’s-Make-Americans-Love-Scooter” team to develop a scooter appealing to the U.S. market.  The team estimates that it will cost $2,000,000 to fully develop the North</a:t>
          </a:r>
          <a:r>
            <a:rPr lang="en-US" sz="1100" baseline="0">
              <a:solidFill>
                <a:schemeClr val="dk1"/>
              </a:solidFill>
              <a:effectLst/>
              <a:latin typeface="+mn-lt"/>
              <a:ea typeface="+mn-ea"/>
              <a:cs typeface="+mn-cs"/>
            </a:rPr>
            <a:t> Amercian version of their scooter.  </a:t>
          </a:r>
          <a:r>
            <a:rPr lang="en-US" sz="1100">
              <a:solidFill>
                <a:schemeClr val="dk1"/>
              </a:solidFill>
              <a:effectLst/>
              <a:latin typeface="+mn-lt"/>
              <a:ea typeface="+mn-ea"/>
              <a:cs typeface="+mn-cs"/>
            </a:rPr>
            <a:t>When a newly designed scooter is ready, it will be sold to HD in a container of 50 scooters, and each container will cost $6,000 in freight charges.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sales and marketing personnel at DRV who works closely with HD will also be paid 3% commission for each unit HD sells.  The salary of management and their fringe benefits and</a:t>
          </a:r>
          <a:r>
            <a:rPr lang="en-US" sz="1100" baseline="0">
              <a:solidFill>
                <a:schemeClr val="dk1"/>
              </a:solidFill>
              <a:effectLst/>
              <a:latin typeface="+mn-lt"/>
              <a:ea typeface="+mn-ea"/>
              <a:cs typeface="+mn-cs"/>
            </a:rPr>
            <a:t> other corporate expenses allocated to the North Amercian scooter project </a:t>
          </a:r>
          <a:r>
            <a:rPr lang="en-US" sz="1100">
              <a:solidFill>
                <a:schemeClr val="dk1"/>
              </a:solidFill>
              <a:effectLst/>
              <a:latin typeface="+mn-lt"/>
              <a:ea typeface="+mn-ea"/>
              <a:cs typeface="+mn-cs"/>
            </a:rPr>
            <a:t>will be $1,500,000.</a:t>
          </a:r>
        </a:p>
        <a:p>
          <a:endParaRPr lang="en-US" sz="1100"/>
        </a:p>
      </xdr:txBody>
    </xdr:sp>
    <xdr:clientData/>
  </xdr:oneCellAnchor>
  <xdr:oneCellAnchor>
    <xdr:from>
      <xdr:col>1</xdr:col>
      <xdr:colOff>0</xdr:colOff>
      <xdr:row>2</xdr:row>
      <xdr:rowOff>9523</xdr:rowOff>
    </xdr:from>
    <xdr:ext cx="8201025" cy="2862632"/>
    <xdr:sp macro="" textlink="">
      <xdr:nvSpPr>
        <xdr:cNvPr id="3" name="TextBox 2">
          <a:extLst>
            <a:ext uri="{FF2B5EF4-FFF2-40B4-BE49-F238E27FC236}">
              <a16:creationId xmlns:a16="http://schemas.microsoft.com/office/drawing/2014/main" id="{00000000-0008-0000-0100-000002000000}"/>
            </a:ext>
          </a:extLst>
        </xdr:cNvPr>
        <xdr:cNvSpPr txBox="1"/>
      </xdr:nvSpPr>
      <xdr:spPr>
        <a:xfrm>
          <a:off x="603849" y="371832"/>
          <a:ext cx="8201025" cy="286263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100">
              <a:solidFill>
                <a:schemeClr val="dk1"/>
              </a:solidFill>
              <a:effectLst/>
              <a:latin typeface="+mn-lt"/>
              <a:ea typeface="+mn-ea"/>
              <a:cs typeface="+mn-cs"/>
            </a:rPr>
            <a:t>Dusseldorf-Rome-Venice (DRV) is a scooter manufacturer.  DRV has made its name very well known in western Europe and it is now looking to tap the North American market.  DRV hires a professional marketing research company and finds that a scooter will likely sell in the United States for $3,000 (i.e. that is what customers are willing to pay).  To effectively sell and market its scooter, DRV believes that it should partner with Harley-Davidson (HD) as they first enter the U.S. market.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At</a:t>
          </a:r>
          <a:r>
            <a:rPr lang="en-US" sz="1100" baseline="0">
              <a:solidFill>
                <a:schemeClr val="dk1"/>
              </a:solidFill>
              <a:effectLst/>
              <a:latin typeface="+mn-lt"/>
              <a:ea typeface="+mn-ea"/>
              <a:cs typeface="+mn-cs"/>
            </a:rPr>
            <a:t> the initial partnership discussion with HD, DRV learns HD requires a </a:t>
          </a:r>
          <a:r>
            <a:rPr lang="en-US" sz="1100">
              <a:solidFill>
                <a:schemeClr val="dk1"/>
              </a:solidFill>
              <a:effectLst/>
              <a:latin typeface="+mn-lt"/>
              <a:ea typeface="+mn-ea"/>
              <a:cs typeface="+mn-cs"/>
            </a:rPr>
            <a:t>30% gross profit for each scooter sold.  DRV's board</a:t>
          </a:r>
          <a:r>
            <a:rPr lang="en-US" sz="1100" baseline="0">
              <a:solidFill>
                <a:schemeClr val="dk1"/>
              </a:solidFill>
              <a:effectLst/>
              <a:latin typeface="+mn-lt"/>
              <a:ea typeface="+mn-ea"/>
              <a:cs typeface="+mn-cs"/>
            </a:rPr>
            <a:t> requires the scooter to achieve a target profit of 25% on sales.  </a:t>
          </a:r>
          <a:r>
            <a:rPr lang="en-US" sz="1100">
              <a:solidFill>
                <a:schemeClr val="dk1"/>
              </a:solidFill>
              <a:effectLst/>
              <a:latin typeface="+mn-lt"/>
              <a:ea typeface="+mn-ea"/>
              <a:cs typeface="+mn-cs"/>
            </a:rPr>
            <a:t>DRV projects that it will sell 20,000 scooter in 2019 when they launch the North American version of its scooter in the U.S.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DRV created a “Let’s-Make-Americans-Love-Scooter” team to develop a scooter appealing to the U.S. market.  The team estimates that it will cost $2,000,000 to fully develop the North</a:t>
          </a:r>
          <a:r>
            <a:rPr lang="en-US" sz="1100" baseline="0">
              <a:solidFill>
                <a:schemeClr val="dk1"/>
              </a:solidFill>
              <a:effectLst/>
              <a:latin typeface="+mn-lt"/>
              <a:ea typeface="+mn-ea"/>
              <a:cs typeface="+mn-cs"/>
            </a:rPr>
            <a:t> Amercian version of their scooter.  </a:t>
          </a:r>
          <a:r>
            <a:rPr lang="en-US" sz="1100">
              <a:solidFill>
                <a:schemeClr val="dk1"/>
              </a:solidFill>
              <a:effectLst/>
              <a:latin typeface="+mn-lt"/>
              <a:ea typeface="+mn-ea"/>
              <a:cs typeface="+mn-cs"/>
            </a:rPr>
            <a:t>When a newly designed scooter is ready, it will be sold to HD in a container of 50 scooters, and each container will cost $6,000 in freight charges.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sales and marketing personnel at DRV who works closely with HD will also be paid 3% commission for each unit HD sells.  The salary of management and their fringe benefits and</a:t>
          </a:r>
          <a:r>
            <a:rPr lang="en-US" sz="1100" baseline="0">
              <a:solidFill>
                <a:schemeClr val="dk1"/>
              </a:solidFill>
              <a:effectLst/>
              <a:latin typeface="+mn-lt"/>
              <a:ea typeface="+mn-ea"/>
              <a:cs typeface="+mn-cs"/>
            </a:rPr>
            <a:t> other corporate expenses allocated to the North Amercian scooter project </a:t>
          </a:r>
          <a:r>
            <a:rPr lang="en-US" sz="1100">
              <a:solidFill>
                <a:schemeClr val="dk1"/>
              </a:solidFill>
              <a:effectLst/>
              <a:latin typeface="+mn-lt"/>
              <a:ea typeface="+mn-ea"/>
              <a:cs typeface="+mn-cs"/>
            </a:rPr>
            <a:t>will be $1,500,000.</a:t>
          </a:r>
        </a:p>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1</xdr:colOff>
      <xdr:row>1</xdr:row>
      <xdr:rowOff>0</xdr:rowOff>
    </xdr:from>
    <xdr:to>
      <xdr:col>10</xdr:col>
      <xdr:colOff>9525</xdr:colOff>
      <xdr:row>10</xdr:row>
      <xdr:rowOff>133350</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242205" y="181155"/>
          <a:ext cx="6729501" cy="17637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t>The job costing system at Babson Framing &amp; Photo has five indirect cost pools: purchasing, material handling, machine maintenance, product inspection, and packaging.  The company is in the process of bidding on two jobs: Job B101, an order of 15 intricate personalized frames and Job C120, an order of 6 standard personalized frames.  The controller wants you to compare overhead allocated under the current simple job costing system and a newly designed activity based job costing system.</a:t>
          </a:r>
        </a:p>
        <a:p>
          <a:endParaRPr lang="en-US" sz="1200" baseline="0"/>
        </a:p>
        <a:p>
          <a:r>
            <a:rPr lang="en-US" sz="1200" baseline="0"/>
            <a:t>Total budgeted costs in each indirect cost pool and the budgeted quantity of activity driver are as follows:</a:t>
          </a:r>
        </a:p>
        <a:p>
          <a:endParaRPr lang="en-US" sz="1200"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d_External_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M Case A - Solution"/>
      <sheetName val="CFM Case A - Solution (2)"/>
      <sheetName val="CFM Case B - Solution"/>
      <sheetName val="CFM Case B - Solution (2)"/>
      <sheetName val="CFM Case C - Solution"/>
      <sheetName val="CFM Case C - Solution (2)"/>
    </sheetNames>
    <sheetDataSet>
      <sheetData sheetId="0">
        <row r="13">
          <cell r="F13">
            <v>62.45</v>
          </cell>
        </row>
      </sheetData>
      <sheetData sheetId="1"/>
      <sheetData sheetId="2">
        <row r="18">
          <cell r="I18">
            <v>12</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sheetPr>
  <dimension ref="A1:Q38"/>
  <sheetViews>
    <sheetView tabSelected="1" zoomScale="90" zoomScaleNormal="90" workbookViewId="0">
      <selection activeCell="I19" sqref="I19"/>
    </sheetView>
  </sheetViews>
  <sheetFormatPr defaultRowHeight="14.3" x14ac:dyDescent="0.25"/>
  <cols>
    <col min="1" max="1" width="26" customWidth="1"/>
    <col min="2" max="2" width="9.875" bestFit="1" customWidth="1"/>
    <col min="3" max="3" width="11.5" customWidth="1"/>
    <col min="4" max="4" width="12.5" customWidth="1"/>
    <col min="5" max="5" width="7.125" bestFit="1" customWidth="1"/>
    <col min="6" max="6" width="14.5" customWidth="1"/>
  </cols>
  <sheetData>
    <row r="1" spans="1:17" x14ac:dyDescent="0.25">
      <c r="A1" s="237" t="s">
        <v>166</v>
      </c>
    </row>
    <row r="2" spans="1:17" x14ac:dyDescent="0.25">
      <c r="A2" s="60" t="s">
        <v>60</v>
      </c>
      <c r="B2" s="61"/>
      <c r="C2" s="62"/>
      <c r="D2" s="60"/>
      <c r="E2" s="60"/>
      <c r="F2" s="60"/>
    </row>
    <row r="3" spans="1:17" ht="14.95" thickBot="1" x14ac:dyDescent="0.3"/>
    <row r="4" spans="1:17" x14ac:dyDescent="0.25">
      <c r="A4" s="2"/>
      <c r="B4" s="238" t="s">
        <v>61</v>
      </c>
      <c r="C4" s="239" t="s">
        <v>57</v>
      </c>
      <c r="D4" s="394" t="s">
        <v>62</v>
      </c>
      <c r="E4" s="394"/>
      <c r="F4" s="240" t="s">
        <v>47</v>
      </c>
      <c r="G4" s="3"/>
      <c r="H4" s="3"/>
      <c r="I4" s="3"/>
      <c r="J4" s="3"/>
      <c r="K4" s="3"/>
      <c r="L4" s="3"/>
      <c r="M4" s="3"/>
      <c r="N4" s="3"/>
      <c r="O4" s="3"/>
      <c r="P4" s="3"/>
      <c r="Q4" s="4"/>
    </row>
    <row r="5" spans="1:17" x14ac:dyDescent="0.25">
      <c r="A5" s="241" t="s">
        <v>63</v>
      </c>
      <c r="B5" s="242"/>
      <c r="C5" s="243"/>
      <c r="D5" s="244"/>
      <c r="E5" s="244"/>
      <c r="F5" s="242"/>
      <c r="G5" s="245" t="s">
        <v>167</v>
      </c>
      <c r="H5" s="6"/>
      <c r="I5" s="6"/>
      <c r="J5" s="6"/>
      <c r="K5" s="6"/>
      <c r="L5" s="6"/>
      <c r="M5" s="6"/>
      <c r="N5" s="6"/>
      <c r="O5" s="6"/>
      <c r="P5" s="6"/>
      <c r="Q5" s="7"/>
    </row>
    <row r="6" spans="1:17" x14ac:dyDescent="0.25">
      <c r="A6" s="246" t="s">
        <v>64</v>
      </c>
      <c r="B6" s="6"/>
      <c r="C6" s="247"/>
      <c r="D6" s="6"/>
      <c r="E6" s="6"/>
      <c r="F6" s="248"/>
      <c r="G6" s="245" t="s">
        <v>168</v>
      </c>
      <c r="H6" s="6"/>
      <c r="I6" s="6"/>
      <c r="J6" s="6"/>
      <c r="K6" s="6"/>
      <c r="L6" s="6"/>
      <c r="M6" s="6"/>
      <c r="N6" s="6"/>
      <c r="O6" s="6"/>
      <c r="P6" s="6"/>
      <c r="Q6" s="7"/>
    </row>
    <row r="7" spans="1:17" x14ac:dyDescent="0.25">
      <c r="A7" s="241" t="s">
        <v>65</v>
      </c>
      <c r="B7" s="242"/>
      <c r="C7" s="243"/>
      <c r="D7" s="244"/>
      <c r="E7" s="244"/>
      <c r="F7" s="242"/>
      <c r="G7" s="245" t="s">
        <v>169</v>
      </c>
      <c r="H7" s="6"/>
      <c r="I7" s="6"/>
      <c r="J7" s="6"/>
      <c r="K7" s="6"/>
      <c r="L7" s="6"/>
      <c r="M7" s="6"/>
      <c r="N7" s="6"/>
      <c r="O7" s="6"/>
      <c r="P7" s="6"/>
      <c r="Q7" s="7"/>
    </row>
    <row r="8" spans="1:17" x14ac:dyDescent="0.25">
      <c r="A8" s="246" t="s">
        <v>66</v>
      </c>
      <c r="B8" s="6"/>
      <c r="C8" s="247"/>
      <c r="D8" s="249"/>
      <c r="E8" s="6"/>
      <c r="F8" s="248"/>
      <c r="G8" s="6"/>
      <c r="H8" s="6"/>
      <c r="I8" s="6"/>
      <c r="J8" s="6"/>
      <c r="K8" s="6"/>
      <c r="L8" s="6"/>
      <c r="M8" s="6"/>
      <c r="N8" s="6"/>
      <c r="O8" s="6"/>
      <c r="P8" s="6"/>
      <c r="Q8" s="7"/>
    </row>
    <row r="9" spans="1:17" x14ac:dyDescent="0.25">
      <c r="A9" s="246" t="s">
        <v>67</v>
      </c>
      <c r="B9" s="250"/>
      <c r="C9" s="6"/>
      <c r="D9" s="251"/>
      <c r="E9" s="249"/>
      <c r="F9" s="248"/>
      <c r="G9" s="6"/>
      <c r="H9" s="6"/>
      <c r="I9" s="6"/>
      <c r="J9" s="6"/>
      <c r="K9" s="6"/>
      <c r="L9" s="6"/>
      <c r="M9" s="6"/>
      <c r="N9" s="6"/>
      <c r="O9" s="6"/>
      <c r="P9" s="6"/>
      <c r="Q9" s="7"/>
    </row>
    <row r="10" spans="1:17" x14ac:dyDescent="0.25">
      <c r="A10" s="246" t="s">
        <v>68</v>
      </c>
      <c r="B10" s="250"/>
      <c r="C10" s="6"/>
      <c r="D10" s="251"/>
      <c r="E10" s="249"/>
      <c r="F10" s="248"/>
      <c r="G10" s="6"/>
      <c r="H10" s="6" t="s">
        <v>170</v>
      </c>
      <c r="I10" s="6"/>
      <c r="J10" s="6"/>
      <c r="K10" s="6"/>
      <c r="L10" s="6"/>
      <c r="M10" s="6"/>
      <c r="N10" s="6"/>
      <c r="O10" s="6"/>
      <c r="P10" s="6"/>
      <c r="Q10" s="7"/>
    </row>
    <row r="11" spans="1:17" x14ac:dyDescent="0.25">
      <c r="A11" s="246" t="s">
        <v>69</v>
      </c>
      <c r="B11" s="6"/>
      <c r="C11" s="247"/>
      <c r="D11" s="249"/>
      <c r="E11" s="6"/>
      <c r="F11" s="248"/>
      <c r="G11" s="6"/>
      <c r="H11" s="6"/>
      <c r="I11" s="6"/>
      <c r="J11" s="6"/>
      <c r="K11" s="6"/>
      <c r="L11" s="6"/>
      <c r="M11" s="6"/>
      <c r="N11" s="6"/>
      <c r="O11" s="6"/>
      <c r="P11" s="6"/>
      <c r="Q11" s="7"/>
    </row>
    <row r="12" spans="1:17" x14ac:dyDescent="0.25">
      <c r="A12" s="246" t="s">
        <v>70</v>
      </c>
      <c r="B12" s="6"/>
      <c r="C12" s="247"/>
      <c r="D12" s="249"/>
      <c r="E12" s="6"/>
      <c r="F12" s="248"/>
      <c r="G12" s="6"/>
      <c r="H12" s="6"/>
      <c r="I12" s="6"/>
      <c r="J12" s="6"/>
      <c r="K12" s="6"/>
      <c r="L12" s="6"/>
      <c r="M12" s="6"/>
      <c r="N12" s="6"/>
      <c r="O12" s="6"/>
      <c r="P12" s="6"/>
      <c r="Q12" s="7"/>
    </row>
    <row r="13" spans="1:17" x14ac:dyDescent="0.25">
      <c r="A13" s="246" t="s">
        <v>71</v>
      </c>
      <c r="B13" s="6"/>
      <c r="C13" s="247"/>
      <c r="D13" s="249"/>
      <c r="E13" s="6"/>
      <c r="F13" s="342"/>
      <c r="G13" s="245" t="s">
        <v>171</v>
      </c>
      <c r="H13" s="6"/>
      <c r="I13" s="6"/>
      <c r="J13" s="6"/>
      <c r="K13" s="6"/>
      <c r="L13" s="6"/>
      <c r="M13" s="6"/>
      <c r="N13" s="6"/>
      <c r="O13" s="6"/>
      <c r="P13" s="6"/>
      <c r="Q13" s="7"/>
    </row>
    <row r="14" spans="1:17" ht="14.95" thickBot="1" x14ac:dyDescent="0.3">
      <c r="A14" s="252" t="s">
        <v>163</v>
      </c>
      <c r="B14" s="9"/>
      <c r="C14" s="9"/>
      <c r="D14" s="9"/>
      <c r="E14" s="9"/>
      <c r="F14" s="253">
        <v>62.45</v>
      </c>
      <c r="G14" s="254" t="s">
        <v>172</v>
      </c>
      <c r="H14" s="9"/>
      <c r="I14" s="9"/>
      <c r="J14" s="9"/>
      <c r="K14" s="9"/>
      <c r="L14" s="9"/>
      <c r="M14" s="9"/>
      <c r="N14" s="9"/>
      <c r="O14" s="9"/>
      <c r="P14" s="9"/>
      <c r="Q14" s="10"/>
    </row>
    <row r="16" spans="1:17" x14ac:dyDescent="0.25">
      <c r="A16" s="237" t="s">
        <v>173</v>
      </c>
    </row>
    <row r="17" spans="1:12" s="149" customFormat="1" x14ac:dyDescent="0.25">
      <c r="E17" s="150"/>
    </row>
    <row r="18" spans="1:12" s="149" customFormat="1" ht="19.7" thickBot="1" x14ac:dyDescent="0.3">
      <c r="A18" s="154" t="s">
        <v>137</v>
      </c>
      <c r="E18" s="150"/>
    </row>
    <row r="19" spans="1:12" s="159" customFormat="1" ht="29.25" thickBot="1" x14ac:dyDescent="0.3">
      <c r="A19" s="155" t="s">
        <v>131</v>
      </c>
      <c r="B19" s="156" t="s">
        <v>132</v>
      </c>
      <c r="C19" s="156" t="s">
        <v>138</v>
      </c>
      <c r="D19" s="156" t="s">
        <v>139</v>
      </c>
      <c r="E19" s="157" t="s">
        <v>140</v>
      </c>
      <c r="F19" s="158"/>
      <c r="I19" s="160"/>
      <c r="J19" s="160"/>
    </row>
    <row r="20" spans="1:12" s="149" customFormat="1" x14ac:dyDescent="0.25">
      <c r="A20" s="390" t="s">
        <v>133</v>
      </c>
      <c r="B20" s="392">
        <v>9</v>
      </c>
      <c r="C20" s="161" t="s">
        <v>141</v>
      </c>
      <c r="D20" s="162">
        <v>0.6</v>
      </c>
      <c r="E20" s="163">
        <f>B20*D20</f>
        <v>5.3999999999999995</v>
      </c>
      <c r="F20" s="164"/>
      <c r="I20" s="165"/>
      <c r="J20" s="164"/>
    </row>
    <row r="21" spans="1:12" s="149" customFormat="1" ht="14.95" thickBot="1" x14ac:dyDescent="0.3">
      <c r="A21" s="391"/>
      <c r="B21" s="393"/>
      <c r="C21" s="166" t="s">
        <v>77</v>
      </c>
      <c r="D21" s="167">
        <v>0.4</v>
      </c>
      <c r="E21" s="168">
        <f>B20*D21</f>
        <v>3.6</v>
      </c>
      <c r="F21" s="164"/>
      <c r="I21" s="165"/>
      <c r="J21" s="164"/>
    </row>
    <row r="22" spans="1:12" s="149" customFormat="1" ht="14.95" thickBot="1" x14ac:dyDescent="0.3">
      <c r="A22" s="169" t="s">
        <v>134</v>
      </c>
      <c r="B22" s="170">
        <v>7</v>
      </c>
      <c r="C22" s="170" t="s">
        <v>141</v>
      </c>
      <c r="D22" s="171">
        <v>1</v>
      </c>
      <c r="E22" s="172">
        <f>B22*D22</f>
        <v>7</v>
      </c>
      <c r="F22" s="164"/>
      <c r="I22" s="165"/>
      <c r="J22" s="164"/>
    </row>
    <row r="23" spans="1:12" s="149" customFormat="1" x14ac:dyDescent="0.25">
      <c r="A23" s="390" t="s">
        <v>135</v>
      </c>
      <c r="B23" s="392">
        <v>6</v>
      </c>
      <c r="C23" s="161" t="s">
        <v>141</v>
      </c>
      <c r="D23" s="162">
        <v>0.8</v>
      </c>
      <c r="E23" s="163">
        <f>B23*D23</f>
        <v>4.8000000000000007</v>
      </c>
      <c r="F23" s="164"/>
      <c r="I23" s="165"/>
      <c r="J23" s="165"/>
    </row>
    <row r="24" spans="1:12" s="149" customFormat="1" ht="14.95" thickBot="1" x14ac:dyDescent="0.3">
      <c r="A24" s="391"/>
      <c r="B24" s="393"/>
      <c r="C24" s="166" t="s">
        <v>142</v>
      </c>
      <c r="D24" s="167">
        <v>0.2</v>
      </c>
      <c r="E24" s="173">
        <f>B23*D24</f>
        <v>1.2000000000000002</v>
      </c>
      <c r="F24" s="164"/>
    </row>
    <row r="25" spans="1:12" s="149" customFormat="1" x14ac:dyDescent="0.25">
      <c r="A25" s="390" t="s">
        <v>136</v>
      </c>
      <c r="B25" s="392">
        <v>5</v>
      </c>
      <c r="C25" s="161" t="s">
        <v>77</v>
      </c>
      <c r="D25" s="162">
        <v>0.7</v>
      </c>
      <c r="E25" s="174">
        <f>B25*D25</f>
        <v>3.5</v>
      </c>
      <c r="F25" s="164"/>
      <c r="H25" s="387" t="s">
        <v>174</v>
      </c>
      <c r="I25" s="387"/>
      <c r="J25" s="387"/>
      <c r="K25" s="387"/>
    </row>
    <row r="26" spans="1:12" s="149" customFormat="1" ht="14.95" thickBot="1" x14ac:dyDescent="0.3">
      <c r="A26" s="391"/>
      <c r="B26" s="393"/>
      <c r="C26" s="166" t="s">
        <v>142</v>
      </c>
      <c r="D26" s="167">
        <v>0.3</v>
      </c>
      <c r="E26" s="173">
        <f>B25*D26</f>
        <v>1.5</v>
      </c>
      <c r="F26" s="164"/>
    </row>
    <row r="27" spans="1:12" s="149" customFormat="1" ht="14.95" thickBot="1" x14ac:dyDescent="0.3">
      <c r="D27" s="175" t="s">
        <v>143</v>
      </c>
      <c r="E27" s="176">
        <f>SUM(E20:E26)</f>
        <v>27</v>
      </c>
      <c r="F27" s="177"/>
    </row>
    <row r="28" spans="1:12" s="149" customFormat="1" ht="14.95" thickBot="1" x14ac:dyDescent="0.3">
      <c r="E28" s="150"/>
      <c r="F28" s="165"/>
    </row>
    <row r="29" spans="1:12" s="159" customFormat="1" ht="28.55" x14ac:dyDescent="0.25">
      <c r="A29" s="178"/>
      <c r="B29" s="179" t="s">
        <v>144</v>
      </c>
      <c r="C29" s="179" t="s">
        <v>145</v>
      </c>
      <c r="D29" s="179" t="s">
        <v>146</v>
      </c>
      <c r="E29" s="255" t="s">
        <v>147</v>
      </c>
      <c r="F29" s="256" t="s">
        <v>175</v>
      </c>
    </row>
    <row r="30" spans="1:12" s="149" customFormat="1" x14ac:dyDescent="0.25">
      <c r="A30" s="183" t="s">
        <v>77</v>
      </c>
      <c r="B30" s="184">
        <v>12</v>
      </c>
      <c r="C30" s="185">
        <f>B30/B33</f>
        <v>0.32876712328767121</v>
      </c>
      <c r="D30" s="186">
        <f>(E21+E25)/E27</f>
        <v>0.26296296296296295</v>
      </c>
      <c r="E30" s="257">
        <f>D30/C30</f>
        <v>0.79984567901234571</v>
      </c>
      <c r="F30" s="258" t="s">
        <v>149</v>
      </c>
      <c r="G30" s="388" t="s">
        <v>176</v>
      </c>
      <c r="H30" s="389"/>
      <c r="I30" s="389"/>
      <c r="J30" s="389"/>
      <c r="K30" s="389"/>
      <c r="L30" s="389"/>
    </row>
    <row r="31" spans="1:12" s="149" customFormat="1" x14ac:dyDescent="0.25">
      <c r="A31" s="183" t="s">
        <v>141</v>
      </c>
      <c r="B31" s="184">
        <v>18</v>
      </c>
      <c r="C31" s="185">
        <f>B31/B33</f>
        <v>0.49315068493150682</v>
      </c>
      <c r="D31" s="188">
        <f>(E20+E22+E23)/E27</f>
        <v>0.63703703703703696</v>
      </c>
      <c r="E31" s="257">
        <f t="shared" ref="E31:E32" si="0">D31/C31</f>
        <v>1.2917695473251027</v>
      </c>
      <c r="F31" s="258" t="s">
        <v>151</v>
      </c>
      <c r="G31" s="388" t="s">
        <v>177</v>
      </c>
      <c r="H31" s="389"/>
      <c r="I31" s="389"/>
      <c r="J31" s="389"/>
      <c r="K31" s="389"/>
      <c r="L31" s="389"/>
    </row>
    <row r="32" spans="1:12" s="149" customFormat="1" ht="14.95" thickBot="1" x14ac:dyDescent="0.3">
      <c r="A32" s="190" t="s">
        <v>142</v>
      </c>
      <c r="B32" s="191">
        <v>6.5</v>
      </c>
      <c r="C32" s="192">
        <f>B32/B33</f>
        <v>0.17808219178082191</v>
      </c>
      <c r="D32" s="193">
        <f>(E24+E26)/E27</f>
        <v>0.1</v>
      </c>
      <c r="E32" s="259">
        <f t="shared" si="0"/>
        <v>0.56153846153846165</v>
      </c>
      <c r="F32" s="260" t="s">
        <v>149</v>
      </c>
      <c r="G32" s="388" t="s">
        <v>176</v>
      </c>
      <c r="H32" s="389"/>
      <c r="I32" s="389"/>
      <c r="J32" s="389"/>
      <c r="K32" s="389"/>
      <c r="L32" s="389"/>
    </row>
    <row r="33" spans="2:15" s="149" customFormat="1" x14ac:dyDescent="0.25">
      <c r="B33" s="195">
        <f>SUM(B30:B32)</f>
        <v>36.5</v>
      </c>
      <c r="C33" s="196">
        <f>SUM(C30:C32)</f>
        <v>1</v>
      </c>
      <c r="D33" s="197">
        <f>SUM(D30:D32)</f>
        <v>0.99999999999999989</v>
      </c>
      <c r="E33" s="198"/>
    </row>
    <row r="34" spans="2:15" s="149" customFormat="1" x14ac:dyDescent="0.25">
      <c r="E34" s="150"/>
      <c r="G34" s="389" t="s">
        <v>178</v>
      </c>
      <c r="H34" s="389"/>
      <c r="I34" s="389"/>
      <c r="J34" s="389"/>
      <c r="K34" s="389"/>
      <c r="L34" s="389"/>
      <c r="M34" s="389"/>
      <c r="N34" s="389"/>
      <c r="O34" s="389"/>
    </row>
    <row r="35" spans="2:15" ht="14.95" thickBot="1" x14ac:dyDescent="0.3"/>
    <row r="36" spans="2:15" ht="19.05" x14ac:dyDescent="0.35">
      <c r="G36" s="59" t="s">
        <v>148</v>
      </c>
      <c r="H36" s="3"/>
      <c r="I36" s="3"/>
      <c r="J36" s="3"/>
      <c r="K36" s="3"/>
      <c r="L36" s="3"/>
      <c r="M36" s="3"/>
      <c r="N36" s="3"/>
      <c r="O36" s="4"/>
    </row>
    <row r="37" spans="2:15" ht="19.05" x14ac:dyDescent="0.35">
      <c r="G37" s="261" t="s">
        <v>150</v>
      </c>
      <c r="H37" s="6"/>
      <c r="I37" s="6"/>
      <c r="J37" s="6"/>
      <c r="K37" s="6"/>
      <c r="L37" s="6"/>
      <c r="M37" s="6"/>
      <c r="N37" s="6"/>
      <c r="O37" s="7"/>
    </row>
    <row r="38" spans="2:15" ht="19.7" thickBot="1" x14ac:dyDescent="0.4">
      <c r="G38" s="262" t="s">
        <v>152</v>
      </c>
      <c r="H38" s="263"/>
      <c r="I38" s="263"/>
      <c r="J38" s="9"/>
      <c r="K38" s="9"/>
      <c r="L38" s="9"/>
      <c r="M38" s="9"/>
      <c r="N38" s="9"/>
      <c r="O38" s="10"/>
    </row>
  </sheetData>
  <mergeCells count="12">
    <mergeCell ref="A25:A26"/>
    <mergeCell ref="B25:B26"/>
    <mergeCell ref="D4:E4"/>
    <mergeCell ref="A20:A21"/>
    <mergeCell ref="B20:B21"/>
    <mergeCell ref="A23:A24"/>
    <mergeCell ref="B23:B24"/>
    <mergeCell ref="H25:K25"/>
    <mergeCell ref="G30:L30"/>
    <mergeCell ref="G31:L31"/>
    <mergeCell ref="G32:L32"/>
    <mergeCell ref="G34:O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sheetPr>
  <dimension ref="A1:N38"/>
  <sheetViews>
    <sheetView zoomScaleNormal="100" workbookViewId="0">
      <selection activeCell="C13" sqref="C13"/>
    </sheetView>
  </sheetViews>
  <sheetFormatPr defaultColWidth="8.875" defaultRowHeight="14.3" x14ac:dyDescent="0.25"/>
  <cols>
    <col min="1" max="1" width="33.875" style="64" customWidth="1"/>
    <col min="2" max="2" width="16.5" style="64" customWidth="1"/>
    <col min="3" max="3" width="11.875" style="64" bestFit="1" customWidth="1"/>
    <col min="4" max="4" width="19.125" style="64" customWidth="1"/>
    <col min="5" max="5" width="5.875" style="64" customWidth="1"/>
    <col min="6" max="6" width="26.125" style="64" customWidth="1"/>
    <col min="7" max="7" width="17.875" style="64" bestFit="1" customWidth="1"/>
    <col min="8" max="8" width="10.875" style="64" customWidth="1"/>
    <col min="9" max="9" width="17.125" style="64" customWidth="1"/>
    <col min="10" max="16384" width="8.875" style="64"/>
  </cols>
  <sheetData>
    <row r="1" spans="1:9" ht="14.95" thickBot="1" x14ac:dyDescent="0.3">
      <c r="A1" s="63" t="s">
        <v>72</v>
      </c>
      <c r="B1" s="63"/>
      <c r="C1" s="63"/>
    </row>
    <row r="2" spans="1:9" ht="28.55" x14ac:dyDescent="0.25">
      <c r="A2" s="65" t="s">
        <v>73</v>
      </c>
      <c r="B2" s="66" t="s">
        <v>74</v>
      </c>
      <c r="C2" s="67" t="s">
        <v>75</v>
      </c>
      <c r="E2" s="401" t="s">
        <v>53</v>
      </c>
      <c r="F2" s="409"/>
      <c r="G2" s="68" t="s">
        <v>54</v>
      </c>
      <c r="H2" s="401" t="s">
        <v>76</v>
      </c>
      <c r="I2" s="409"/>
    </row>
    <row r="3" spans="1:9" x14ac:dyDescent="0.25">
      <c r="A3" s="69" t="s">
        <v>77</v>
      </c>
      <c r="B3" s="70">
        <v>4</v>
      </c>
      <c r="C3" s="71">
        <v>1</v>
      </c>
      <c r="E3" s="410" t="s">
        <v>78</v>
      </c>
      <c r="F3" s="411"/>
      <c r="G3" s="72" t="s">
        <v>79</v>
      </c>
      <c r="H3" s="73">
        <v>300</v>
      </c>
      <c r="I3" s="74" t="s">
        <v>42</v>
      </c>
    </row>
    <row r="4" spans="1:9" x14ac:dyDescent="0.25">
      <c r="A4" s="69" t="s">
        <v>80</v>
      </c>
      <c r="B4" s="70">
        <v>4</v>
      </c>
      <c r="C4" s="71">
        <v>1</v>
      </c>
      <c r="E4" s="410" t="s">
        <v>81</v>
      </c>
      <c r="F4" s="411"/>
      <c r="G4" s="72" t="s">
        <v>82</v>
      </c>
      <c r="H4" s="75">
        <v>0.4</v>
      </c>
      <c r="I4" s="74" t="s">
        <v>83</v>
      </c>
    </row>
    <row r="5" spans="1:9" ht="28.55" x14ac:dyDescent="0.25">
      <c r="A5" s="69" t="s">
        <v>84</v>
      </c>
      <c r="B5" s="70">
        <v>12</v>
      </c>
      <c r="C5" s="71">
        <v>1</v>
      </c>
      <c r="E5" s="410" t="s">
        <v>85</v>
      </c>
      <c r="F5" s="411"/>
      <c r="G5" s="72" t="s">
        <v>86</v>
      </c>
      <c r="H5" s="75">
        <v>5</v>
      </c>
      <c r="I5" s="74" t="s">
        <v>87</v>
      </c>
    </row>
    <row r="6" spans="1:9" ht="28.55" x14ac:dyDescent="0.25">
      <c r="A6" s="69" t="s">
        <v>88</v>
      </c>
      <c r="B6" s="70">
        <v>8</v>
      </c>
      <c r="C6" s="71">
        <v>1</v>
      </c>
      <c r="E6" s="410" t="s">
        <v>89</v>
      </c>
      <c r="F6" s="411"/>
      <c r="G6" s="72" t="s">
        <v>90</v>
      </c>
      <c r="H6" s="75">
        <v>21</v>
      </c>
      <c r="I6" s="74" t="s">
        <v>91</v>
      </c>
    </row>
    <row r="7" spans="1:9" ht="14.95" thickBot="1" x14ac:dyDescent="0.3">
      <c r="A7" s="76" t="s">
        <v>92</v>
      </c>
      <c r="B7" s="77">
        <v>1</v>
      </c>
      <c r="C7" s="78">
        <v>1</v>
      </c>
      <c r="E7" s="399" t="s">
        <v>93</v>
      </c>
      <c r="F7" s="400"/>
      <c r="G7" s="79" t="s">
        <v>94</v>
      </c>
      <c r="H7" s="80">
        <v>0.14000000000000001</v>
      </c>
      <c r="I7" s="81" t="s">
        <v>95</v>
      </c>
    </row>
    <row r="8" spans="1:9" x14ac:dyDescent="0.25">
      <c r="A8" s="76" t="s">
        <v>96</v>
      </c>
      <c r="B8" s="77">
        <v>1</v>
      </c>
      <c r="C8" s="78">
        <v>1</v>
      </c>
    </row>
    <row r="9" spans="1:9" ht="28.55" x14ac:dyDescent="0.25">
      <c r="A9" s="76" t="s">
        <v>97</v>
      </c>
      <c r="B9" s="77">
        <v>2</v>
      </c>
      <c r="C9" s="78">
        <v>1</v>
      </c>
    </row>
    <row r="10" spans="1:9" x14ac:dyDescent="0.25">
      <c r="A10" s="82" t="s">
        <v>98</v>
      </c>
      <c r="B10" s="83">
        <v>1</v>
      </c>
      <c r="C10" s="84">
        <v>1</v>
      </c>
    </row>
    <row r="11" spans="1:9" x14ac:dyDescent="0.25">
      <c r="A11" s="82" t="s">
        <v>99</v>
      </c>
      <c r="B11" s="83">
        <v>1</v>
      </c>
      <c r="C11" s="84">
        <v>1</v>
      </c>
    </row>
    <row r="12" spans="1:9" x14ac:dyDescent="0.25">
      <c r="A12" s="85" t="s">
        <v>100</v>
      </c>
      <c r="B12" s="86">
        <v>1</v>
      </c>
      <c r="C12" s="87">
        <v>1</v>
      </c>
    </row>
    <row r="13" spans="1:9" ht="14.95" thickBot="1" x14ac:dyDescent="0.3">
      <c r="A13" s="88"/>
      <c r="B13" s="89">
        <f>SUM(B3:B12)</f>
        <v>35</v>
      </c>
      <c r="C13" s="90">
        <f>SUM(C3:C12)</f>
        <v>10</v>
      </c>
    </row>
    <row r="14" spans="1:9" x14ac:dyDescent="0.25">
      <c r="A14" s="91"/>
      <c r="B14" s="92"/>
      <c r="C14" s="92"/>
      <c r="D14" s="91"/>
      <c r="E14" s="91"/>
      <c r="F14" s="91"/>
      <c r="G14" s="91"/>
      <c r="H14" s="91"/>
      <c r="I14" s="91"/>
    </row>
    <row r="15" spans="1:9" s="95" customFormat="1" ht="19.7" thickBot="1" x14ac:dyDescent="0.3">
      <c r="A15" s="93" t="s">
        <v>101</v>
      </c>
      <c r="B15" s="94"/>
      <c r="C15" s="94"/>
    </row>
    <row r="16" spans="1:9" s="63" customFormat="1" ht="28.55" x14ac:dyDescent="0.25">
      <c r="A16" s="97" t="s">
        <v>102</v>
      </c>
      <c r="B16" s="98">
        <f>B13</f>
        <v>35</v>
      </c>
      <c r="D16" s="401" t="s">
        <v>103</v>
      </c>
      <c r="E16" s="395"/>
      <c r="F16" s="99" t="s">
        <v>52</v>
      </c>
      <c r="G16" s="99"/>
      <c r="H16" s="100" t="s">
        <v>104</v>
      </c>
      <c r="I16" s="101" t="s">
        <v>105</v>
      </c>
    </row>
    <row r="17" spans="1:14" x14ac:dyDescent="0.25">
      <c r="A17" s="102" t="s">
        <v>106</v>
      </c>
      <c r="B17" s="74">
        <f>C13</f>
        <v>10</v>
      </c>
      <c r="D17" s="402" t="s">
        <v>107</v>
      </c>
      <c r="E17" s="403"/>
      <c r="F17" s="103">
        <v>3</v>
      </c>
      <c r="G17" s="104" t="s">
        <v>108</v>
      </c>
      <c r="H17" s="70">
        <v>4</v>
      </c>
      <c r="I17" s="105">
        <f>F17*H17</f>
        <v>12</v>
      </c>
      <c r="J17" s="404" t="s">
        <v>109</v>
      </c>
      <c r="K17" s="404"/>
      <c r="L17" s="404"/>
      <c r="M17" s="404"/>
      <c r="N17" s="404"/>
    </row>
    <row r="18" spans="1:14" x14ac:dyDescent="0.25">
      <c r="A18" s="85" t="s">
        <v>110</v>
      </c>
      <c r="B18" s="106">
        <v>40</v>
      </c>
      <c r="D18" s="405" t="s">
        <v>111</v>
      </c>
      <c r="E18" s="406"/>
      <c r="F18" s="107">
        <f>16+2</f>
        <v>18</v>
      </c>
      <c r="G18" s="108" t="s">
        <v>55</v>
      </c>
      <c r="H18" s="83">
        <v>1</v>
      </c>
      <c r="I18" s="109">
        <f>F18*H18</f>
        <v>18</v>
      </c>
    </row>
    <row r="19" spans="1:14" ht="14.95" thickBot="1" x14ac:dyDescent="0.3">
      <c r="A19" s="85" t="s">
        <v>112</v>
      </c>
      <c r="B19" s="110">
        <v>10000</v>
      </c>
      <c r="D19" s="407" t="s">
        <v>113</v>
      </c>
      <c r="E19" s="408"/>
      <c r="F19" s="111">
        <v>6.5</v>
      </c>
      <c r="G19" s="112" t="s">
        <v>55</v>
      </c>
      <c r="H19" s="113">
        <v>1</v>
      </c>
      <c r="I19" s="114">
        <f>F19*H19</f>
        <v>6.5</v>
      </c>
    </row>
    <row r="20" spans="1:14" ht="14.95" thickBot="1" x14ac:dyDescent="0.3">
      <c r="A20" s="88" t="s">
        <v>114</v>
      </c>
      <c r="B20" s="115">
        <v>1</v>
      </c>
      <c r="D20" s="116"/>
      <c r="E20" s="116"/>
      <c r="F20" s="96"/>
      <c r="I20" s="117">
        <f>SUM(I17:I19)</f>
        <v>36.5</v>
      </c>
    </row>
    <row r="21" spans="1:14" ht="14.95" thickBot="1" x14ac:dyDescent="0.3"/>
    <row r="22" spans="1:14" s="63" customFormat="1" x14ac:dyDescent="0.25">
      <c r="A22" s="118" t="s">
        <v>53</v>
      </c>
      <c r="B22" s="100" t="s">
        <v>54</v>
      </c>
      <c r="C22" s="395" t="s">
        <v>76</v>
      </c>
      <c r="D22" s="395"/>
      <c r="E22" s="395" t="s">
        <v>53</v>
      </c>
      <c r="F22" s="395"/>
      <c r="G22" s="395"/>
      <c r="H22" s="395"/>
      <c r="I22" s="119" t="s">
        <v>115</v>
      </c>
    </row>
    <row r="23" spans="1:14" ht="23.1" x14ac:dyDescent="0.25">
      <c r="A23" s="85" t="s">
        <v>78</v>
      </c>
      <c r="B23" s="120" t="s">
        <v>79</v>
      </c>
      <c r="C23" s="121">
        <v>300</v>
      </c>
      <c r="D23" s="122" t="s">
        <v>42</v>
      </c>
      <c r="E23" s="64">
        <v>1</v>
      </c>
      <c r="F23" s="64" t="s">
        <v>116</v>
      </c>
      <c r="G23" s="123">
        <f>B18</f>
        <v>40</v>
      </c>
      <c r="H23" s="124" t="s">
        <v>117</v>
      </c>
      <c r="I23" s="125">
        <f>C23*E23/G23</f>
        <v>7.5</v>
      </c>
    </row>
    <row r="24" spans="1:14" x14ac:dyDescent="0.25">
      <c r="A24" s="85" t="s">
        <v>81</v>
      </c>
      <c r="B24" s="120" t="s">
        <v>82</v>
      </c>
      <c r="C24" s="126">
        <v>0.4</v>
      </c>
      <c r="D24" s="122" t="s">
        <v>83</v>
      </c>
      <c r="E24" s="123">
        <f>B16</f>
        <v>35</v>
      </c>
      <c r="F24" s="127" t="s">
        <v>118</v>
      </c>
      <c r="G24" s="123"/>
      <c r="H24" s="127"/>
      <c r="I24" s="125">
        <f>C24*E24</f>
        <v>14</v>
      </c>
    </row>
    <row r="25" spans="1:14" x14ac:dyDescent="0.25">
      <c r="A25" s="85" t="s">
        <v>85</v>
      </c>
      <c r="B25" s="120" t="s">
        <v>86</v>
      </c>
      <c r="C25" s="128">
        <v>5</v>
      </c>
      <c r="D25" s="129" t="s">
        <v>87</v>
      </c>
      <c r="E25" s="130">
        <f>B20</f>
        <v>1</v>
      </c>
      <c r="F25" s="131" t="s">
        <v>119</v>
      </c>
      <c r="G25" s="130"/>
      <c r="H25" s="131"/>
      <c r="I25" s="125">
        <f>C25*E25</f>
        <v>5</v>
      </c>
    </row>
    <row r="26" spans="1:14" ht="25.85" x14ac:dyDescent="0.25">
      <c r="A26" s="85" t="s">
        <v>120</v>
      </c>
      <c r="B26" s="120" t="s">
        <v>121</v>
      </c>
      <c r="C26" s="132">
        <v>21</v>
      </c>
      <c r="D26" s="133" t="s">
        <v>91</v>
      </c>
      <c r="E26" s="134">
        <f>B17*E23</f>
        <v>10</v>
      </c>
      <c r="F26" s="135" t="s">
        <v>122</v>
      </c>
      <c r="G26" s="134">
        <f>B18</f>
        <v>40</v>
      </c>
      <c r="H26" s="136" t="s">
        <v>117</v>
      </c>
      <c r="I26" s="125">
        <f>C26*E26*E23/G26</f>
        <v>5.25</v>
      </c>
    </row>
    <row r="27" spans="1:14" ht="14.95" thickBot="1" x14ac:dyDescent="0.3">
      <c r="A27" s="88" t="s">
        <v>93</v>
      </c>
      <c r="B27" s="137" t="s">
        <v>94</v>
      </c>
      <c r="C27" s="138">
        <v>0.14000000000000001</v>
      </c>
      <c r="D27" s="139" t="s">
        <v>95</v>
      </c>
      <c r="E27" s="140">
        <f>B17</f>
        <v>10</v>
      </c>
      <c r="F27" s="141" t="s">
        <v>123</v>
      </c>
      <c r="G27" s="140"/>
      <c r="H27" s="141"/>
      <c r="I27" s="142">
        <f>C27*E27</f>
        <v>1.4000000000000001</v>
      </c>
    </row>
    <row r="28" spans="1:14" ht="14.95" thickBot="1" x14ac:dyDescent="0.3">
      <c r="E28" s="143"/>
      <c r="I28" s="144">
        <f>SUM(I23:I27)</f>
        <v>33.15</v>
      </c>
    </row>
    <row r="29" spans="1:14" ht="14.95" thickBot="1" x14ac:dyDescent="0.3">
      <c r="E29" s="143"/>
    </row>
    <row r="30" spans="1:14" ht="14.95" thickBot="1" x14ac:dyDescent="0.3">
      <c r="G30" s="396" t="s">
        <v>124</v>
      </c>
      <c r="H30" s="397"/>
      <c r="I30" s="145">
        <f>I20+I28</f>
        <v>69.650000000000006</v>
      </c>
    </row>
    <row r="32" spans="1:14" s="146" customFormat="1" ht="19.05" x14ac:dyDescent="0.25">
      <c r="A32" s="93" t="s">
        <v>125</v>
      </c>
    </row>
    <row r="34" spans="1:9" x14ac:dyDescent="0.25">
      <c r="A34" s="147" t="s">
        <v>126</v>
      </c>
      <c r="B34" s="148">
        <f>I30</f>
        <v>69.650000000000006</v>
      </c>
    </row>
    <row r="35" spans="1:9" x14ac:dyDescent="0.25">
      <c r="A35" s="147" t="s">
        <v>127</v>
      </c>
      <c r="B35" s="148">
        <f>'[1]CFM Case A - Solution'!F13</f>
        <v>62.45</v>
      </c>
    </row>
    <row r="36" spans="1:9" x14ac:dyDescent="0.25">
      <c r="A36" s="147" t="s">
        <v>128</v>
      </c>
      <c r="B36" s="148">
        <f>B34-B35</f>
        <v>7.2000000000000028</v>
      </c>
    </row>
    <row r="38" spans="1:9" s="146" customFormat="1" ht="19.05" x14ac:dyDescent="0.25">
      <c r="A38" s="398" t="s">
        <v>129</v>
      </c>
      <c r="B38" s="398"/>
      <c r="C38" s="398"/>
      <c r="D38" s="398"/>
      <c r="E38" s="398"/>
      <c r="F38" s="398"/>
      <c r="G38" s="398"/>
      <c r="H38" s="398"/>
      <c r="I38" s="398"/>
    </row>
  </sheetData>
  <mergeCells count="16">
    <mergeCell ref="J17:N17"/>
    <mergeCell ref="D18:E18"/>
    <mergeCell ref="D19:E19"/>
    <mergeCell ref="E2:F2"/>
    <mergeCell ref="H2:I2"/>
    <mergeCell ref="E3:F3"/>
    <mergeCell ref="E4:F4"/>
    <mergeCell ref="E5:F5"/>
    <mergeCell ref="E6:F6"/>
    <mergeCell ref="C22:D22"/>
    <mergeCell ref="E22:H22"/>
    <mergeCell ref="G30:H30"/>
    <mergeCell ref="A38:I38"/>
    <mergeCell ref="E7:F7"/>
    <mergeCell ref="D16:E16"/>
    <mergeCell ref="D17:E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sheetPr>
  <dimension ref="A1:L48"/>
  <sheetViews>
    <sheetView zoomScale="90" zoomScaleNormal="90" workbookViewId="0">
      <selection activeCell="B20" sqref="B20:E22"/>
    </sheetView>
  </sheetViews>
  <sheetFormatPr defaultColWidth="8.875" defaultRowHeight="14.3" x14ac:dyDescent="0.25"/>
  <cols>
    <col min="1" max="1" width="32.5" style="149" customWidth="1"/>
    <col min="2" max="2" width="17.625" style="149" customWidth="1"/>
    <col min="3" max="3" width="16.5" style="149" customWidth="1"/>
    <col min="4" max="4" width="15.125" style="149" customWidth="1"/>
    <col min="5" max="5" width="13.875" style="150" customWidth="1"/>
    <col min="6" max="6" width="12.5" style="149" customWidth="1"/>
    <col min="7" max="8" width="8.875" style="149"/>
    <col min="9" max="9" width="18.5" style="149" customWidth="1"/>
    <col min="10" max="10" width="8.875" style="149"/>
    <col min="11" max="11" width="30" style="149" bestFit="1" customWidth="1"/>
    <col min="12" max="16384" width="8.875" style="149"/>
  </cols>
  <sheetData>
    <row r="1" spans="1:10" x14ac:dyDescent="0.25">
      <c r="A1" s="417" t="s">
        <v>130</v>
      </c>
      <c r="B1" s="417"/>
    </row>
    <row r="2" spans="1:10" x14ac:dyDescent="0.25">
      <c r="A2" s="151" t="s">
        <v>131</v>
      </c>
      <c r="B2" s="151" t="s">
        <v>132</v>
      </c>
    </row>
    <row r="3" spans="1:10" x14ac:dyDescent="0.25">
      <c r="A3" s="152" t="s">
        <v>133</v>
      </c>
      <c r="B3" s="153">
        <v>9</v>
      </c>
    </row>
    <row r="4" spans="1:10" x14ac:dyDescent="0.25">
      <c r="A4" s="152" t="s">
        <v>134</v>
      </c>
      <c r="B4" s="153">
        <v>7</v>
      </c>
    </row>
    <row r="5" spans="1:10" x14ac:dyDescent="0.25">
      <c r="A5" s="152" t="s">
        <v>135</v>
      </c>
      <c r="B5" s="153">
        <v>6</v>
      </c>
    </row>
    <row r="6" spans="1:10" x14ac:dyDescent="0.25">
      <c r="A6" s="152" t="s">
        <v>136</v>
      </c>
      <c r="B6" s="153">
        <v>5</v>
      </c>
    </row>
    <row r="8" spans="1:10" ht="19.7" thickBot="1" x14ac:dyDescent="0.3">
      <c r="A8" s="154" t="s">
        <v>137</v>
      </c>
    </row>
    <row r="9" spans="1:10" s="159" customFormat="1" ht="14.95" thickBot="1" x14ac:dyDescent="0.3">
      <c r="A9" s="155" t="s">
        <v>131</v>
      </c>
      <c r="B9" s="156" t="s">
        <v>132</v>
      </c>
      <c r="C9" s="156" t="s">
        <v>138</v>
      </c>
      <c r="D9" s="156" t="s">
        <v>139</v>
      </c>
      <c r="E9" s="157" t="s">
        <v>140</v>
      </c>
      <c r="F9" s="158"/>
      <c r="I9" s="160"/>
      <c r="J9" s="160"/>
    </row>
    <row r="10" spans="1:10" x14ac:dyDescent="0.25">
      <c r="A10" s="390" t="s">
        <v>133</v>
      </c>
      <c r="B10" s="392">
        <f>B3</f>
        <v>9</v>
      </c>
      <c r="C10" s="161" t="s">
        <v>141</v>
      </c>
      <c r="D10" s="162">
        <v>0.6</v>
      </c>
      <c r="E10" s="163"/>
      <c r="F10" s="164"/>
      <c r="I10" s="165"/>
      <c r="J10" s="164"/>
    </row>
    <row r="11" spans="1:10" ht="14.95" thickBot="1" x14ac:dyDescent="0.3">
      <c r="A11" s="391"/>
      <c r="B11" s="393"/>
      <c r="C11" s="166" t="s">
        <v>77</v>
      </c>
      <c r="D11" s="167">
        <v>0.4</v>
      </c>
      <c r="E11" s="168"/>
      <c r="F11" s="164"/>
      <c r="I11" s="165"/>
      <c r="J11" s="164"/>
    </row>
    <row r="12" spans="1:10" ht="14.95" thickBot="1" x14ac:dyDescent="0.3">
      <c r="A12" s="169" t="s">
        <v>134</v>
      </c>
      <c r="B12" s="170">
        <f>B4</f>
        <v>7</v>
      </c>
      <c r="C12" s="170" t="s">
        <v>141</v>
      </c>
      <c r="D12" s="171">
        <v>1</v>
      </c>
      <c r="E12" s="172"/>
      <c r="F12" s="164"/>
      <c r="I12" s="165"/>
      <c r="J12" s="164"/>
    </row>
    <row r="13" spans="1:10" x14ac:dyDescent="0.25">
      <c r="A13" s="390" t="s">
        <v>135</v>
      </c>
      <c r="B13" s="392">
        <f>B5</f>
        <v>6</v>
      </c>
      <c r="C13" s="161" t="s">
        <v>141</v>
      </c>
      <c r="D13" s="162">
        <v>0.8</v>
      </c>
      <c r="E13" s="163"/>
      <c r="F13" s="164"/>
      <c r="I13" s="165"/>
      <c r="J13" s="165"/>
    </row>
    <row r="14" spans="1:10" ht="14.95" thickBot="1" x14ac:dyDescent="0.3">
      <c r="A14" s="391"/>
      <c r="B14" s="393"/>
      <c r="C14" s="166" t="s">
        <v>142</v>
      </c>
      <c r="D14" s="167">
        <v>0.2</v>
      </c>
      <c r="E14" s="173"/>
      <c r="F14" s="164"/>
    </row>
    <row r="15" spans="1:10" x14ac:dyDescent="0.25">
      <c r="A15" s="390" t="s">
        <v>136</v>
      </c>
      <c r="B15" s="392">
        <f>B6</f>
        <v>5</v>
      </c>
      <c r="C15" s="161" t="s">
        <v>77</v>
      </c>
      <c r="D15" s="162">
        <v>0.7</v>
      </c>
      <c r="E15" s="174"/>
      <c r="F15" s="164"/>
    </row>
    <row r="16" spans="1:10" ht="14.95" thickBot="1" x14ac:dyDescent="0.3">
      <c r="A16" s="391"/>
      <c r="B16" s="393"/>
      <c r="C16" s="166" t="s">
        <v>142</v>
      </c>
      <c r="D16" s="167">
        <v>0.3</v>
      </c>
      <c r="E16" s="173"/>
      <c r="F16" s="164"/>
    </row>
    <row r="17" spans="1:12" ht="14.95" thickBot="1" x14ac:dyDescent="0.3">
      <c r="D17" s="175" t="s">
        <v>143</v>
      </c>
      <c r="E17" s="176">
        <f>SUM(E10:E16)</f>
        <v>0</v>
      </c>
      <c r="F17" s="177"/>
    </row>
    <row r="18" spans="1:12" ht="14.95" thickBot="1" x14ac:dyDescent="0.3">
      <c r="F18" s="165"/>
    </row>
    <row r="19" spans="1:12" s="159" customFormat="1" ht="19.05" x14ac:dyDescent="0.35">
      <c r="A19" s="178"/>
      <c r="B19" s="179" t="s">
        <v>144</v>
      </c>
      <c r="C19" s="179" t="s">
        <v>145</v>
      </c>
      <c r="D19" s="179" t="s">
        <v>146</v>
      </c>
      <c r="E19" s="180" t="s">
        <v>147</v>
      </c>
      <c r="H19" s="181" t="s">
        <v>148</v>
      </c>
      <c r="I19" s="182"/>
      <c r="J19" s="182"/>
      <c r="K19" s="182"/>
      <c r="L19" s="182"/>
    </row>
    <row r="20" spans="1:12" ht="19.05" x14ac:dyDescent="0.35">
      <c r="A20" s="183" t="s">
        <v>77</v>
      </c>
      <c r="B20" s="184"/>
      <c r="C20" s="185"/>
      <c r="D20" s="186"/>
      <c r="E20" s="187"/>
      <c r="F20" s="149" t="s">
        <v>149</v>
      </c>
      <c r="H20" s="181" t="s">
        <v>150</v>
      </c>
      <c r="I20" s="182"/>
      <c r="J20" s="182"/>
      <c r="K20" s="182"/>
      <c r="L20" s="182"/>
    </row>
    <row r="21" spans="1:12" ht="19.05" x14ac:dyDescent="0.35">
      <c r="A21" s="183" t="s">
        <v>141</v>
      </c>
      <c r="B21" s="184"/>
      <c r="C21" s="185"/>
      <c r="D21" s="188"/>
      <c r="E21" s="187"/>
      <c r="F21" s="149" t="s">
        <v>151</v>
      </c>
      <c r="H21" s="189" t="s">
        <v>152</v>
      </c>
      <c r="I21" s="182"/>
      <c r="J21" s="182"/>
      <c r="K21" s="182"/>
      <c r="L21" s="182"/>
    </row>
    <row r="22" spans="1:12" ht="14.95" thickBot="1" x14ac:dyDescent="0.3">
      <c r="A22" s="190" t="s">
        <v>142</v>
      </c>
      <c r="B22" s="191"/>
      <c r="C22" s="192"/>
      <c r="D22" s="193"/>
      <c r="E22" s="194"/>
      <c r="F22" s="149" t="s">
        <v>149</v>
      </c>
    </row>
    <row r="23" spans="1:12" x14ac:dyDescent="0.25">
      <c r="B23" s="195">
        <f>SUM(B20:B22)</f>
        <v>0</v>
      </c>
      <c r="C23" s="196">
        <f>SUM(C20:C22)</f>
        <v>0</v>
      </c>
      <c r="D23" s="197">
        <f>SUM(D20:D22)</f>
        <v>0</v>
      </c>
      <c r="E23" s="198"/>
    </row>
    <row r="25" spans="1:12" s="199" customFormat="1" ht="19.05" x14ac:dyDescent="0.25">
      <c r="A25" s="154" t="s">
        <v>153</v>
      </c>
      <c r="E25" s="200"/>
    </row>
    <row r="26" spans="1:12" ht="19.05" x14ac:dyDescent="0.25">
      <c r="A26" s="412" t="s">
        <v>154</v>
      </c>
      <c r="B26" s="412"/>
      <c r="C26" s="412"/>
      <c r="D26" s="412"/>
      <c r="E26" s="412"/>
      <c r="F26" s="412"/>
      <c r="G26" s="412"/>
      <c r="H26" s="412"/>
      <c r="I26" s="412"/>
      <c r="J26" s="412"/>
    </row>
    <row r="27" spans="1:12" ht="14.95" thickBot="1" x14ac:dyDescent="0.3"/>
    <row r="28" spans="1:12" x14ac:dyDescent="0.25">
      <c r="A28" s="178"/>
      <c r="B28" s="179" t="s">
        <v>144</v>
      </c>
      <c r="C28" s="179" t="s">
        <v>145</v>
      </c>
      <c r="D28" s="179" t="s">
        <v>146</v>
      </c>
      <c r="E28" s="180" t="s">
        <v>147</v>
      </c>
    </row>
    <row r="29" spans="1:12" x14ac:dyDescent="0.25">
      <c r="A29" s="183" t="s">
        <v>77</v>
      </c>
      <c r="B29" s="201">
        <f>D29*B23</f>
        <v>0</v>
      </c>
      <c r="C29" s="202" t="e">
        <f>B29/B32</f>
        <v>#DIV/0!</v>
      </c>
      <c r="D29" s="186">
        <f>D20</f>
        <v>0</v>
      </c>
      <c r="E29" s="187" t="e">
        <f>D29/C29</f>
        <v>#DIV/0!</v>
      </c>
    </row>
    <row r="30" spans="1:12" x14ac:dyDescent="0.25">
      <c r="A30" s="183" t="s">
        <v>141</v>
      </c>
      <c r="B30" s="184">
        <f>D30*B23</f>
        <v>0</v>
      </c>
      <c r="C30" s="203" t="e">
        <f>B30/B32</f>
        <v>#DIV/0!</v>
      </c>
      <c r="D30" s="188">
        <f>D21</f>
        <v>0</v>
      </c>
      <c r="E30" s="187" t="e">
        <f t="shared" ref="E30:E31" si="0">D30/C30</f>
        <v>#DIV/0!</v>
      </c>
    </row>
    <row r="31" spans="1:12" ht="14.95" thickBot="1" x14ac:dyDescent="0.3">
      <c r="A31" s="190" t="s">
        <v>142</v>
      </c>
      <c r="B31" s="204">
        <f>D31*B23</f>
        <v>0</v>
      </c>
      <c r="C31" s="205" t="e">
        <f>B31/B32</f>
        <v>#DIV/0!</v>
      </c>
      <c r="D31" s="193">
        <f>D22</f>
        <v>0</v>
      </c>
      <c r="E31" s="194" t="e">
        <f t="shared" si="0"/>
        <v>#DIV/0!</v>
      </c>
    </row>
    <row r="32" spans="1:12" x14ac:dyDescent="0.25">
      <c r="B32" s="195">
        <f>SUM(B29:B31)</f>
        <v>0</v>
      </c>
      <c r="C32" s="206" t="e">
        <f>SUM(C29:C31)</f>
        <v>#DIV/0!</v>
      </c>
      <c r="D32" s="197">
        <f>SUM(D29:D31)</f>
        <v>0</v>
      </c>
      <c r="E32" s="198"/>
    </row>
    <row r="33" spans="1:12" ht="14.95" thickBot="1" x14ac:dyDescent="0.3"/>
    <row r="34" spans="1:12" ht="28.55" x14ac:dyDescent="0.25">
      <c r="A34" s="97" t="s">
        <v>102</v>
      </c>
      <c r="B34" s="207">
        <v>35</v>
      </c>
      <c r="C34" s="63"/>
      <c r="D34" s="401" t="s">
        <v>103</v>
      </c>
      <c r="E34" s="395"/>
      <c r="F34" s="208" t="s">
        <v>52</v>
      </c>
      <c r="G34" s="209"/>
      <c r="H34" s="100" t="s">
        <v>104</v>
      </c>
      <c r="I34" s="101" t="s">
        <v>105</v>
      </c>
      <c r="K34" s="210" t="s">
        <v>155</v>
      </c>
      <c r="L34" s="211">
        <f>'[1]CFM Case A - Solution'!F13</f>
        <v>62.45</v>
      </c>
    </row>
    <row r="35" spans="1:12" x14ac:dyDescent="0.25">
      <c r="A35" s="102" t="s">
        <v>106</v>
      </c>
      <c r="B35" s="212">
        <v>8</v>
      </c>
      <c r="C35" s="64"/>
      <c r="D35" s="413" t="s">
        <v>107</v>
      </c>
      <c r="E35" s="414"/>
      <c r="F35" s="213">
        <v>3</v>
      </c>
      <c r="G35" s="131" t="s">
        <v>108</v>
      </c>
      <c r="H35" s="86">
        <v>4</v>
      </c>
      <c r="I35" s="214">
        <f>B29</f>
        <v>0</v>
      </c>
      <c r="K35" s="215" t="s">
        <v>156</v>
      </c>
      <c r="L35" s="216">
        <f>I46</f>
        <v>25.42</v>
      </c>
    </row>
    <row r="36" spans="1:12" x14ac:dyDescent="0.25">
      <c r="A36" s="85" t="s">
        <v>110</v>
      </c>
      <c r="B36" s="106">
        <v>60</v>
      </c>
      <c r="C36" s="64"/>
      <c r="D36" s="413" t="s">
        <v>157</v>
      </c>
      <c r="E36" s="414"/>
      <c r="F36" s="213">
        <f>16+2</f>
        <v>18</v>
      </c>
      <c r="G36" s="131" t="s">
        <v>55</v>
      </c>
      <c r="H36" s="86">
        <v>1</v>
      </c>
      <c r="I36" s="105">
        <f>L38</f>
        <v>37.03</v>
      </c>
      <c r="J36" s="149" t="s">
        <v>158</v>
      </c>
      <c r="K36" s="217" t="s">
        <v>159</v>
      </c>
      <c r="L36" s="218">
        <f>I35</f>
        <v>0</v>
      </c>
    </row>
    <row r="37" spans="1:12" ht="14.95" thickBot="1" x14ac:dyDescent="0.3">
      <c r="A37" s="85" t="s">
        <v>112</v>
      </c>
      <c r="B37" s="110">
        <v>10000</v>
      </c>
      <c r="C37" s="64"/>
      <c r="D37" s="415" t="s">
        <v>113</v>
      </c>
      <c r="E37" s="416"/>
      <c r="F37" s="219">
        <v>6.5</v>
      </c>
      <c r="G37" s="220" t="s">
        <v>55</v>
      </c>
      <c r="H37" s="221">
        <v>1</v>
      </c>
      <c r="I37" s="222">
        <f>B31</f>
        <v>0</v>
      </c>
      <c r="K37" s="217" t="s">
        <v>160</v>
      </c>
      <c r="L37" s="218">
        <f>I37</f>
        <v>0</v>
      </c>
    </row>
    <row r="38" spans="1:12" ht="14.95" thickBot="1" x14ac:dyDescent="0.3">
      <c r="A38" s="88" t="s">
        <v>114</v>
      </c>
      <c r="B38" s="115">
        <v>1</v>
      </c>
      <c r="C38" s="64"/>
      <c r="D38" s="116"/>
      <c r="E38" s="116"/>
      <c r="F38" s="96"/>
      <c r="G38" s="64"/>
      <c r="H38" s="64"/>
      <c r="I38" s="223">
        <f>SUM(I35:I37)</f>
        <v>37.03</v>
      </c>
      <c r="K38" s="224" t="s">
        <v>161</v>
      </c>
      <c r="L38" s="225">
        <f>L34-L35-L36-L37</f>
        <v>37.03</v>
      </c>
    </row>
    <row r="39" spans="1:12" ht="14.95" thickBot="1" x14ac:dyDescent="0.3">
      <c r="A39" s="64"/>
      <c r="B39" s="64"/>
      <c r="C39" s="64"/>
      <c r="D39" s="64"/>
      <c r="E39" s="64"/>
      <c r="F39" s="64"/>
      <c r="G39" s="64"/>
      <c r="H39" s="64"/>
      <c r="I39" s="64"/>
    </row>
    <row r="40" spans="1:12" ht="28.55" x14ac:dyDescent="0.25">
      <c r="A40" s="118" t="s">
        <v>53</v>
      </c>
      <c r="B40" s="100" t="s">
        <v>54</v>
      </c>
      <c r="C40" s="395" t="s">
        <v>76</v>
      </c>
      <c r="D40" s="395"/>
      <c r="E40" s="395" t="s">
        <v>53</v>
      </c>
      <c r="F40" s="395"/>
      <c r="G40" s="395"/>
      <c r="H40" s="395"/>
      <c r="I40" s="101" t="s">
        <v>115</v>
      </c>
    </row>
    <row r="41" spans="1:12" ht="28.55" x14ac:dyDescent="0.25">
      <c r="A41" s="85" t="s">
        <v>78</v>
      </c>
      <c r="B41" s="147" t="s">
        <v>79</v>
      </c>
      <c r="C41" s="121">
        <v>300</v>
      </c>
      <c r="D41" s="122" t="s">
        <v>42</v>
      </c>
      <c r="E41" s="226">
        <v>1</v>
      </c>
      <c r="F41" s="226" t="s">
        <v>116</v>
      </c>
      <c r="G41" s="227">
        <f>B36</f>
        <v>60</v>
      </c>
      <c r="H41" s="228" t="s">
        <v>117</v>
      </c>
      <c r="I41" s="229">
        <f>C41*E41/G41</f>
        <v>5</v>
      </c>
    </row>
    <row r="42" spans="1:12" x14ac:dyDescent="0.25">
      <c r="A42" s="85" t="s">
        <v>81</v>
      </c>
      <c r="B42" s="147" t="s">
        <v>82</v>
      </c>
      <c r="C42" s="126">
        <v>0.4</v>
      </c>
      <c r="D42" s="122" t="s">
        <v>83</v>
      </c>
      <c r="E42" s="123">
        <f>B34</f>
        <v>35</v>
      </c>
      <c r="F42" s="127" t="s">
        <v>118</v>
      </c>
      <c r="G42" s="123"/>
      <c r="H42" s="127"/>
      <c r="I42" s="229">
        <f>C42*E42</f>
        <v>14</v>
      </c>
    </row>
    <row r="43" spans="1:12" ht="28.55" x14ac:dyDescent="0.25">
      <c r="A43" s="85" t="s">
        <v>85</v>
      </c>
      <c r="B43" s="147" t="s">
        <v>86</v>
      </c>
      <c r="C43" s="128">
        <v>5</v>
      </c>
      <c r="D43" s="129" t="s">
        <v>87</v>
      </c>
      <c r="E43" s="320">
        <v>0.5</v>
      </c>
      <c r="F43" s="131" t="s">
        <v>119</v>
      </c>
      <c r="G43" s="130"/>
      <c r="H43" s="131"/>
      <c r="I43" s="229">
        <f>C43*E43</f>
        <v>2.5</v>
      </c>
    </row>
    <row r="44" spans="1:12" ht="42.8" x14ac:dyDescent="0.25">
      <c r="A44" s="85" t="s">
        <v>89</v>
      </c>
      <c r="B44" s="147" t="s">
        <v>90</v>
      </c>
      <c r="C44" s="132">
        <v>21</v>
      </c>
      <c r="D44" s="133" t="s">
        <v>91</v>
      </c>
      <c r="E44" s="230">
        <f>B35</f>
        <v>8</v>
      </c>
      <c r="F44" s="231" t="s">
        <v>122</v>
      </c>
      <c r="G44" s="230">
        <f>B36</f>
        <v>60</v>
      </c>
      <c r="H44" s="231" t="s">
        <v>117</v>
      </c>
      <c r="I44" s="229">
        <f>C44*E44*E41/G44</f>
        <v>2.8</v>
      </c>
    </row>
    <row r="45" spans="1:12" ht="14.95" thickBot="1" x14ac:dyDescent="0.3">
      <c r="A45" s="88" t="s">
        <v>93</v>
      </c>
      <c r="B45" s="232" t="s">
        <v>94</v>
      </c>
      <c r="C45" s="138">
        <v>0.14000000000000001</v>
      </c>
      <c r="D45" s="139" t="s">
        <v>95</v>
      </c>
      <c r="E45" s="233">
        <f>B35</f>
        <v>8</v>
      </c>
      <c r="F45" s="234" t="s">
        <v>123</v>
      </c>
      <c r="G45" s="140"/>
      <c r="H45" s="141"/>
      <c r="I45" s="235">
        <f>C45*E45</f>
        <v>1.1200000000000001</v>
      </c>
    </row>
    <row r="46" spans="1:12" x14ac:dyDescent="0.25">
      <c r="A46" s="64"/>
      <c r="B46" s="64"/>
      <c r="C46" s="64"/>
      <c r="D46" s="64"/>
      <c r="E46" s="143"/>
      <c r="F46" s="64"/>
      <c r="G46" s="64"/>
      <c r="H46" s="64"/>
      <c r="I46" s="236">
        <f>SUM(I41:I45)</f>
        <v>25.42</v>
      </c>
    </row>
    <row r="47" spans="1:12" ht="14.95" thickBot="1" x14ac:dyDescent="0.3">
      <c r="A47" s="64"/>
      <c r="B47" s="64"/>
      <c r="C47" s="64"/>
      <c r="D47" s="64"/>
      <c r="E47" s="143"/>
      <c r="F47" s="64"/>
      <c r="G47" s="64"/>
      <c r="H47" s="64"/>
      <c r="I47" s="64"/>
    </row>
    <row r="48" spans="1:12" ht="14.95" thickBot="1" x14ac:dyDescent="0.3">
      <c r="A48" s="64"/>
      <c r="B48" s="64"/>
      <c r="C48" s="64"/>
      <c r="D48" s="64"/>
      <c r="E48" s="64"/>
      <c r="F48" s="64"/>
      <c r="G48" s="396" t="s">
        <v>124</v>
      </c>
      <c r="H48" s="397"/>
      <c r="I48" s="145">
        <f>I38+I46</f>
        <v>62.45</v>
      </c>
    </row>
  </sheetData>
  <mergeCells count="15">
    <mergeCell ref="A15:A16"/>
    <mergeCell ref="B15:B16"/>
    <mergeCell ref="A1:B1"/>
    <mergeCell ref="A10:A11"/>
    <mergeCell ref="B10:B11"/>
    <mergeCell ref="A13:A14"/>
    <mergeCell ref="B13:B14"/>
    <mergeCell ref="G48:H48"/>
    <mergeCell ref="A26:J26"/>
    <mergeCell ref="D34:E34"/>
    <mergeCell ref="D35:E35"/>
    <mergeCell ref="D36:E36"/>
    <mergeCell ref="D37:E37"/>
    <mergeCell ref="C40:D40"/>
    <mergeCell ref="E40:H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sheetPr>
  <dimension ref="B2:T57"/>
  <sheetViews>
    <sheetView zoomScale="90" zoomScaleNormal="90" workbookViewId="0">
      <selection activeCell="S47" sqref="S47"/>
    </sheetView>
  </sheetViews>
  <sheetFormatPr defaultColWidth="8.75" defaultRowHeight="14.3" x14ac:dyDescent="0.25"/>
  <cols>
    <col min="1" max="1" width="8.75" style="56"/>
    <col min="2" max="2" width="12.75" style="56" customWidth="1"/>
    <col min="3" max="9" width="8.75" style="56"/>
    <col min="10" max="10" width="4.5" style="56" customWidth="1"/>
    <col min="11" max="11" width="9.5" style="56" customWidth="1"/>
    <col min="12" max="12" width="17.75" style="56" customWidth="1"/>
    <col min="13" max="13" width="12.5" style="56" customWidth="1"/>
    <col min="14" max="14" width="12.5" style="56" bestFit="1" customWidth="1"/>
    <col min="15" max="15" width="13.375" style="56" bestFit="1" customWidth="1"/>
    <col min="16" max="16" width="20" style="56" bestFit="1" customWidth="1"/>
    <col min="17" max="17" width="11.75" style="56" bestFit="1" customWidth="1"/>
    <col min="18" max="18" width="8.75" style="56"/>
    <col min="19" max="19" width="10.25" style="56" customWidth="1"/>
    <col min="20" max="16384" width="8.75" style="56"/>
  </cols>
  <sheetData>
    <row r="2" spans="2:2" x14ac:dyDescent="0.25">
      <c r="B2" s="57" t="s">
        <v>179</v>
      </c>
    </row>
    <row r="17" spans="2:20" x14ac:dyDescent="0.25">
      <c r="O17" s="56">
        <v>20000</v>
      </c>
      <c r="P17" s="56" t="s">
        <v>180</v>
      </c>
    </row>
    <row r="18" spans="2:20" x14ac:dyDescent="0.25">
      <c r="P18" s="56" t="s">
        <v>181</v>
      </c>
    </row>
    <row r="19" spans="2:20" x14ac:dyDescent="0.25">
      <c r="B19" s="56" t="s">
        <v>182</v>
      </c>
      <c r="K19" s="264" t="s">
        <v>183</v>
      </c>
      <c r="L19" s="265"/>
      <c r="M19" s="265"/>
      <c r="N19" s="266" t="s">
        <v>43</v>
      </c>
    </row>
    <row r="20" spans="2:20" x14ac:dyDescent="0.25">
      <c r="E20" s="267" t="s">
        <v>184</v>
      </c>
      <c r="K20" s="268"/>
      <c r="L20" s="57" t="s">
        <v>63</v>
      </c>
      <c r="M20" s="57"/>
      <c r="N20" s="269"/>
      <c r="O20" s="269"/>
    </row>
    <row r="21" spans="2:20" x14ac:dyDescent="0.25">
      <c r="C21" s="270" t="s">
        <v>185</v>
      </c>
      <c r="D21" s="270" t="s">
        <v>186</v>
      </c>
      <c r="E21" s="270" t="s">
        <v>187</v>
      </c>
      <c r="F21" s="270" t="s">
        <v>4</v>
      </c>
      <c r="H21" s="270" t="str">
        <f t="shared" ref="H21:H26" si="0">D21</f>
        <v>Mat'l</v>
      </c>
      <c r="I21" s="271" t="s">
        <v>57</v>
      </c>
      <c r="J21" s="272"/>
      <c r="K21" s="268"/>
      <c r="L21" s="57" t="s">
        <v>188</v>
      </c>
      <c r="M21" s="273"/>
      <c r="N21" s="274"/>
      <c r="O21" s="275"/>
      <c r="P21" s="276"/>
      <c r="Q21" s="276"/>
      <c r="R21" s="276"/>
      <c r="S21" s="276"/>
      <c r="T21" s="276"/>
    </row>
    <row r="22" spans="2:20" x14ac:dyDescent="0.25">
      <c r="C22" s="267" t="s">
        <v>189</v>
      </c>
      <c r="D22" s="277">
        <v>200</v>
      </c>
      <c r="E22" s="277">
        <v>100</v>
      </c>
      <c r="F22" s="278">
        <f>SUM(D22:E22)</f>
        <v>300</v>
      </c>
      <c r="H22" s="278">
        <f t="shared" si="0"/>
        <v>200</v>
      </c>
      <c r="I22" s="279">
        <f>H22/$H$26</f>
        <v>0.27972027972027974</v>
      </c>
      <c r="J22" s="279"/>
      <c r="K22" s="268"/>
      <c r="L22" s="57" t="s">
        <v>190</v>
      </c>
      <c r="M22" s="280"/>
      <c r="N22" s="275"/>
      <c r="O22" s="275"/>
      <c r="P22" s="276"/>
      <c r="Q22" s="276"/>
      <c r="R22" s="276"/>
      <c r="S22" s="276"/>
      <c r="T22" s="276"/>
    </row>
    <row r="23" spans="2:20" x14ac:dyDescent="0.25">
      <c r="C23" s="267" t="s">
        <v>191</v>
      </c>
      <c r="D23" s="277">
        <v>40</v>
      </c>
      <c r="E23" s="277">
        <v>25</v>
      </c>
      <c r="F23" s="278">
        <f t="shared" ref="F23:F25" si="1">SUM(D23:E23)</f>
        <v>65</v>
      </c>
      <c r="H23" s="278">
        <f t="shared" si="0"/>
        <v>40</v>
      </c>
      <c r="I23" s="279">
        <f t="shared" ref="I23:I25" si="2">H23/$H$26</f>
        <v>5.5944055944055944E-2</v>
      </c>
      <c r="J23" s="279"/>
      <c r="K23" s="268"/>
      <c r="L23" s="57"/>
      <c r="M23" s="280"/>
      <c r="N23" s="280"/>
      <c r="O23" s="280"/>
      <c r="P23" s="276"/>
      <c r="Q23" s="276"/>
      <c r="R23" s="276"/>
      <c r="S23" s="276"/>
      <c r="T23" s="276"/>
    </row>
    <row r="24" spans="2:20" x14ac:dyDescent="0.25">
      <c r="C24" s="267" t="s">
        <v>192</v>
      </c>
      <c r="D24" s="277">
        <v>275</v>
      </c>
      <c r="E24" s="277">
        <v>300</v>
      </c>
      <c r="F24" s="278">
        <f t="shared" si="1"/>
        <v>575</v>
      </c>
      <c r="H24" s="278">
        <f t="shared" si="0"/>
        <v>275</v>
      </c>
      <c r="I24" s="279">
        <f t="shared" si="2"/>
        <v>0.38461538461538464</v>
      </c>
      <c r="J24" s="279"/>
      <c r="K24" s="268"/>
      <c r="L24" s="57" t="s">
        <v>162</v>
      </c>
      <c r="M24" s="273"/>
      <c r="N24" s="281"/>
      <c r="O24" s="282"/>
      <c r="P24" s="276"/>
      <c r="Q24" s="276"/>
      <c r="R24" s="276"/>
      <c r="S24" s="276"/>
      <c r="T24" s="276"/>
    </row>
    <row r="25" spans="2:20" x14ac:dyDescent="0.25">
      <c r="C25" s="267" t="s">
        <v>193</v>
      </c>
      <c r="D25" s="277">
        <v>200</v>
      </c>
      <c r="E25" s="277">
        <v>180</v>
      </c>
      <c r="F25" s="278">
        <f t="shared" si="1"/>
        <v>380</v>
      </c>
      <c r="H25" s="278">
        <f t="shared" si="0"/>
        <v>200</v>
      </c>
      <c r="I25" s="279">
        <f t="shared" si="2"/>
        <v>0.27972027972027974</v>
      </c>
      <c r="J25" s="279"/>
      <c r="K25" s="268"/>
      <c r="L25" s="57" t="s">
        <v>194</v>
      </c>
      <c r="M25" s="282"/>
      <c r="N25" s="281"/>
      <c r="O25" s="282"/>
      <c r="P25" s="276"/>
      <c r="Q25" s="276"/>
      <c r="R25" s="276"/>
      <c r="S25" s="276"/>
      <c r="T25" s="276"/>
    </row>
    <row r="26" spans="2:20" ht="14.95" thickBot="1" x14ac:dyDescent="0.3">
      <c r="D26" s="283">
        <f>SUM(D22:D25)</f>
        <v>715</v>
      </c>
      <c r="E26" s="283">
        <f>SUM(E22:E25)</f>
        <v>605</v>
      </c>
      <c r="F26" s="284">
        <f>SUM(F22:F25)</f>
        <v>1320</v>
      </c>
      <c r="H26" s="285">
        <f t="shared" si="0"/>
        <v>715</v>
      </c>
      <c r="I26" s="286">
        <f>SUM(I22:I25)</f>
        <v>1</v>
      </c>
      <c r="J26" s="287"/>
      <c r="K26" s="268"/>
      <c r="L26" s="57" t="s">
        <v>195</v>
      </c>
      <c r="M26" s="280"/>
      <c r="N26" s="281"/>
      <c r="O26" s="275"/>
      <c r="P26" s="276"/>
      <c r="Q26" s="276"/>
      <c r="R26" s="276"/>
      <c r="S26" s="276"/>
      <c r="T26" s="276"/>
    </row>
    <row r="27" spans="2:20" ht="14.95" thickTop="1" x14ac:dyDescent="0.25">
      <c r="K27" s="268"/>
      <c r="L27" s="57" t="s">
        <v>196</v>
      </c>
      <c r="M27" s="273"/>
      <c r="N27" s="288"/>
      <c r="O27" s="282"/>
      <c r="P27" s="276"/>
      <c r="Q27" s="276"/>
      <c r="R27" s="276"/>
      <c r="S27" s="276"/>
      <c r="T27" s="276"/>
    </row>
    <row r="28" spans="2:20" x14ac:dyDescent="0.25">
      <c r="B28" s="56" t="s">
        <v>197</v>
      </c>
      <c r="K28" s="268"/>
      <c r="L28" s="57" t="s">
        <v>198</v>
      </c>
      <c r="M28" s="280"/>
      <c r="N28" s="288"/>
      <c r="O28" s="275"/>
      <c r="P28" s="276"/>
      <c r="Q28" s="276"/>
      <c r="R28" s="276"/>
      <c r="S28" s="276"/>
      <c r="T28" s="276"/>
    </row>
    <row r="29" spans="2:20" x14ac:dyDescent="0.25">
      <c r="B29" s="56" t="s">
        <v>50</v>
      </c>
      <c r="C29" s="56" t="s">
        <v>199</v>
      </c>
      <c r="K29" s="268"/>
      <c r="L29" s="289"/>
      <c r="M29" s="280"/>
      <c r="N29" s="290"/>
      <c r="O29" s="275"/>
      <c r="P29" s="276"/>
      <c r="Q29" s="276"/>
      <c r="R29" s="276"/>
      <c r="S29" s="276"/>
      <c r="T29" s="276"/>
    </row>
    <row r="30" spans="2:20" x14ac:dyDescent="0.25">
      <c r="K30" s="268"/>
      <c r="L30" s="57" t="s">
        <v>200</v>
      </c>
      <c r="M30" s="280"/>
      <c r="N30" s="290"/>
      <c r="O30" s="275"/>
      <c r="P30" s="276"/>
      <c r="Q30" s="276"/>
      <c r="R30" s="276"/>
      <c r="S30" s="276"/>
      <c r="T30" s="276"/>
    </row>
    <row r="31" spans="2:20" x14ac:dyDescent="0.25">
      <c r="K31" s="268"/>
      <c r="L31" s="57"/>
      <c r="M31" s="276"/>
      <c r="N31" s="291"/>
      <c r="O31" s="275"/>
      <c r="P31" s="276"/>
      <c r="Q31" s="276"/>
      <c r="R31" s="276"/>
      <c r="S31" s="276"/>
      <c r="T31" s="276"/>
    </row>
    <row r="32" spans="2:20" x14ac:dyDescent="0.25">
      <c r="K32" s="268"/>
      <c r="L32" s="57" t="s">
        <v>201</v>
      </c>
      <c r="M32" s="276"/>
      <c r="N32" s="292">
        <f>F26</f>
        <v>1320</v>
      </c>
      <c r="O32" s="275"/>
      <c r="P32" s="276"/>
      <c r="Q32" s="276"/>
      <c r="R32" s="276"/>
      <c r="S32" s="276"/>
      <c r="T32" s="276"/>
    </row>
    <row r="33" spans="2:20" x14ac:dyDescent="0.25">
      <c r="K33" s="268"/>
      <c r="L33" s="56" t="s">
        <v>128</v>
      </c>
      <c r="M33" s="276"/>
      <c r="N33" s="292">
        <f>N30-N32</f>
        <v>-1320</v>
      </c>
      <c r="O33" s="290"/>
      <c r="P33" s="276"/>
      <c r="Q33" s="276"/>
      <c r="R33" s="276"/>
      <c r="S33" s="276"/>
      <c r="T33" s="276"/>
    </row>
    <row r="34" spans="2:20" x14ac:dyDescent="0.25">
      <c r="B34" s="264" t="s">
        <v>202</v>
      </c>
      <c r="C34" s="265"/>
      <c r="D34" s="265"/>
      <c r="E34" s="265"/>
      <c r="M34" s="276"/>
      <c r="N34" s="276"/>
      <c r="O34" s="276"/>
      <c r="P34" s="276"/>
      <c r="Q34" s="276"/>
      <c r="R34" s="276"/>
      <c r="S34" s="276"/>
      <c r="T34" s="276"/>
    </row>
    <row r="35" spans="2:20" x14ac:dyDescent="0.25">
      <c r="B35" s="56" t="s">
        <v>203</v>
      </c>
      <c r="M35" s="276"/>
      <c r="N35" s="276"/>
      <c r="O35" s="276"/>
      <c r="P35" s="276"/>
      <c r="Q35" s="276"/>
      <c r="R35" s="276"/>
      <c r="S35" s="276"/>
      <c r="T35" s="276"/>
    </row>
    <row r="36" spans="2:20" x14ac:dyDescent="0.25">
      <c r="M36" s="276"/>
      <c r="N36" s="276"/>
      <c r="O36" s="276"/>
      <c r="P36" s="276"/>
      <c r="Q36" s="293"/>
      <c r="R36" s="293"/>
      <c r="S36" s="276"/>
      <c r="T36" s="276"/>
    </row>
    <row r="37" spans="2:20" x14ac:dyDescent="0.25">
      <c r="C37" s="293" t="s">
        <v>204</v>
      </c>
      <c r="L37" s="267"/>
      <c r="M37" s="293"/>
      <c r="N37" s="293"/>
      <c r="O37" s="293"/>
      <c r="P37" s="276"/>
      <c r="Q37" s="293"/>
      <c r="R37" s="293"/>
      <c r="S37" s="293"/>
      <c r="T37" s="293"/>
    </row>
    <row r="38" spans="2:20" x14ac:dyDescent="0.25">
      <c r="B38" s="270" t="s">
        <v>131</v>
      </c>
      <c r="C38" s="270" t="s">
        <v>205</v>
      </c>
      <c r="D38" s="265" t="s">
        <v>206</v>
      </c>
      <c r="E38" s="265"/>
      <c r="F38" s="265"/>
      <c r="G38" s="265"/>
      <c r="H38" s="265"/>
      <c r="I38" s="265"/>
      <c r="J38" s="276"/>
      <c r="L38" s="271" t="s">
        <v>131</v>
      </c>
      <c r="M38" s="272" t="s">
        <v>205</v>
      </c>
      <c r="N38" s="272" t="s">
        <v>138</v>
      </c>
      <c r="O38" s="272" t="s">
        <v>164</v>
      </c>
      <c r="P38" s="272" t="s">
        <v>165</v>
      </c>
      <c r="Q38" s="272"/>
      <c r="R38" s="272"/>
      <c r="S38" s="272"/>
      <c r="T38" s="272"/>
    </row>
    <row r="39" spans="2:20" x14ac:dyDescent="0.25">
      <c r="B39" s="56" t="s">
        <v>207</v>
      </c>
      <c r="C39" s="294">
        <v>10</v>
      </c>
      <c r="D39" s="56" t="s">
        <v>208</v>
      </c>
      <c r="K39" s="268"/>
      <c r="L39" s="295" t="str">
        <f>B39</f>
        <v>Smooth Ride</v>
      </c>
      <c r="M39" s="296">
        <f>C39</f>
        <v>10</v>
      </c>
      <c r="N39" s="297" t="s">
        <v>189</v>
      </c>
      <c r="O39" s="298">
        <v>0.3</v>
      </c>
      <c r="P39" s="321"/>
      <c r="Q39" s="299"/>
      <c r="R39" s="300"/>
      <c r="S39" s="301"/>
      <c r="T39" s="280"/>
    </row>
    <row r="40" spans="2:20" x14ac:dyDescent="0.25">
      <c r="B40" s="56" t="s">
        <v>209</v>
      </c>
      <c r="C40" s="294">
        <v>8</v>
      </c>
      <c r="D40" s="56" t="s">
        <v>210</v>
      </c>
      <c r="K40" s="268"/>
      <c r="M40" s="302"/>
      <c r="N40" s="303" t="s">
        <v>191</v>
      </c>
      <c r="O40" s="298">
        <v>0.7</v>
      </c>
      <c r="P40" s="322"/>
      <c r="Q40" s="299"/>
      <c r="R40" s="300"/>
      <c r="S40" s="301"/>
      <c r="T40" s="280"/>
    </row>
    <row r="41" spans="2:20" x14ac:dyDescent="0.25">
      <c r="B41" s="56" t="s">
        <v>211</v>
      </c>
      <c r="C41" s="294">
        <v>5</v>
      </c>
      <c r="D41" s="56" t="s">
        <v>212</v>
      </c>
      <c r="K41" s="268"/>
      <c r="L41" s="295" t="str">
        <f>B40</f>
        <v>Quiet Engine</v>
      </c>
      <c r="M41" s="288">
        <f>C40</f>
        <v>8</v>
      </c>
      <c r="N41" s="297" t="s">
        <v>189</v>
      </c>
      <c r="O41" s="304">
        <v>0.1</v>
      </c>
      <c r="P41" s="321"/>
      <c r="Q41" s="299"/>
      <c r="R41" s="300"/>
      <c r="S41" s="301"/>
      <c r="T41" s="280"/>
    </row>
    <row r="42" spans="2:20" ht="14.95" thickBot="1" x14ac:dyDescent="0.3">
      <c r="B42" s="305" t="s">
        <v>4</v>
      </c>
      <c r="C42" s="306">
        <f>SUM(C39:C41)</f>
        <v>23</v>
      </c>
      <c r="K42" s="268"/>
      <c r="M42" s="303"/>
      <c r="N42" s="297" t="s">
        <v>192</v>
      </c>
      <c r="O42" s="304">
        <v>0.8</v>
      </c>
      <c r="P42" s="323"/>
      <c r="Q42" s="299"/>
      <c r="R42" s="300"/>
      <c r="S42" s="301"/>
      <c r="T42" s="280"/>
    </row>
    <row r="43" spans="2:20" ht="14.95" thickTop="1" x14ac:dyDescent="0.25">
      <c r="B43" s="268"/>
      <c r="C43" s="268"/>
      <c r="K43" s="268"/>
      <c r="L43" s="295"/>
      <c r="M43" s="297"/>
      <c r="N43" s="297" t="s">
        <v>193</v>
      </c>
      <c r="O43" s="304">
        <v>0.1</v>
      </c>
      <c r="P43" s="297"/>
      <c r="Q43" s="307"/>
      <c r="R43" s="308"/>
      <c r="S43" s="280"/>
      <c r="T43" s="276"/>
    </row>
    <row r="44" spans="2:20" x14ac:dyDescent="0.25">
      <c r="B44" s="56" t="s">
        <v>197</v>
      </c>
      <c r="L44" s="295" t="str">
        <f>B41</f>
        <v>Low Emission</v>
      </c>
      <c r="M44" s="309">
        <f>C41</f>
        <v>5</v>
      </c>
      <c r="N44" s="310" t="s">
        <v>191</v>
      </c>
      <c r="O44" s="311">
        <v>0.4</v>
      </c>
      <c r="P44" s="324"/>
      <c r="Q44" s="310"/>
      <c r="R44" s="276"/>
      <c r="S44" s="276"/>
      <c r="T44" s="276"/>
    </row>
    <row r="45" spans="2:20" x14ac:dyDescent="0.25">
      <c r="B45" s="56" t="s">
        <v>51</v>
      </c>
      <c r="C45" s="56" t="s">
        <v>213</v>
      </c>
      <c r="L45" s="312"/>
      <c r="M45" s="310"/>
      <c r="N45" s="310" t="s">
        <v>192</v>
      </c>
      <c r="O45" s="311">
        <v>0.4</v>
      </c>
      <c r="P45" s="325"/>
      <c r="Q45" s="310"/>
      <c r="R45" s="276"/>
      <c r="S45" s="276"/>
      <c r="T45" s="276"/>
    </row>
    <row r="46" spans="2:20" x14ac:dyDescent="0.25">
      <c r="L46" s="312"/>
      <c r="M46" s="312"/>
      <c r="N46" s="312" t="s">
        <v>193</v>
      </c>
      <c r="O46" s="313">
        <v>0.2</v>
      </c>
      <c r="P46" s="314"/>
      <c r="Q46" s="312"/>
    </row>
    <row r="47" spans="2:20" ht="14.95" thickBot="1" x14ac:dyDescent="0.3">
      <c r="L47" s="312"/>
      <c r="M47" s="312"/>
      <c r="N47" s="312"/>
      <c r="O47" s="312"/>
      <c r="P47" s="315"/>
      <c r="Q47" s="312"/>
    </row>
    <row r="48" spans="2:20" ht="14.95" thickTop="1" x14ac:dyDescent="0.25">
      <c r="L48" s="312" t="s">
        <v>138</v>
      </c>
      <c r="M48" s="312" t="s">
        <v>52</v>
      </c>
      <c r="N48" s="312" t="s">
        <v>214</v>
      </c>
      <c r="O48" s="312" t="s">
        <v>215</v>
      </c>
      <c r="P48" s="312" t="s">
        <v>147</v>
      </c>
      <c r="Q48" s="312" t="s">
        <v>216</v>
      </c>
    </row>
    <row r="49" spans="12:18" x14ac:dyDescent="0.25">
      <c r="L49" s="418" t="str">
        <f>N39</f>
        <v>A</v>
      </c>
      <c r="M49" s="316"/>
      <c r="N49" s="317"/>
      <c r="O49" s="317"/>
      <c r="P49" s="318"/>
      <c r="Q49" s="312" t="s">
        <v>149</v>
      </c>
    </row>
    <row r="50" spans="12:18" x14ac:dyDescent="0.25">
      <c r="L50" s="312" t="s">
        <v>191</v>
      </c>
      <c r="M50" s="316"/>
      <c r="N50" s="317"/>
      <c r="O50" s="317"/>
      <c r="P50" s="318"/>
      <c r="Q50" s="312" t="s">
        <v>151</v>
      </c>
    </row>
    <row r="51" spans="12:18" x14ac:dyDescent="0.25">
      <c r="L51" s="312" t="s">
        <v>192</v>
      </c>
      <c r="M51" s="316"/>
      <c r="N51" s="317"/>
      <c r="O51" s="317"/>
      <c r="P51" s="318"/>
      <c r="Q51" s="312" t="s">
        <v>219</v>
      </c>
    </row>
    <row r="52" spans="12:18" x14ac:dyDescent="0.25">
      <c r="L52" s="312" t="s">
        <v>193</v>
      </c>
      <c r="M52" s="316"/>
      <c r="N52" s="317"/>
      <c r="O52" s="317"/>
      <c r="P52" s="318"/>
      <c r="Q52" s="312" t="s">
        <v>149</v>
      </c>
    </row>
    <row r="53" spans="12:18" x14ac:dyDescent="0.25">
      <c r="L53" s="312"/>
      <c r="M53" s="316">
        <f>SUM(M49:M52)</f>
        <v>0</v>
      </c>
      <c r="N53" s="317">
        <f>SUM(N49:N52)</f>
        <v>0</v>
      </c>
      <c r="O53" s="317">
        <f>SUM(O49:O52)</f>
        <v>0</v>
      </c>
      <c r="P53" s="318"/>
      <c r="Q53" s="312"/>
    </row>
    <row r="54" spans="12:18" x14ac:dyDescent="0.25">
      <c r="L54" s="312"/>
      <c r="M54" s="316"/>
      <c r="N54" s="313"/>
      <c r="O54" s="313"/>
      <c r="P54" s="312"/>
      <c r="Q54" s="312"/>
    </row>
    <row r="55" spans="12:18" ht="19.05" x14ac:dyDescent="0.35">
      <c r="L55" s="58" t="s">
        <v>148</v>
      </c>
      <c r="M55"/>
      <c r="N55"/>
      <c r="O55"/>
      <c r="P55"/>
      <c r="Q55"/>
      <c r="R55"/>
    </row>
    <row r="56" spans="12:18" ht="19.05" x14ac:dyDescent="0.35">
      <c r="L56" s="58" t="s">
        <v>150</v>
      </c>
      <c r="M56"/>
      <c r="N56"/>
      <c r="O56"/>
      <c r="P56"/>
      <c r="Q56"/>
      <c r="R56"/>
    </row>
    <row r="57" spans="12:18" ht="19.05" x14ac:dyDescent="0.35">
      <c r="L57" s="319" t="s">
        <v>152</v>
      </c>
      <c r="M57"/>
      <c r="N57"/>
      <c r="O57"/>
      <c r="P57"/>
      <c r="Q57"/>
      <c r="R57"/>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2:J67"/>
  <sheetViews>
    <sheetView topLeftCell="A23" zoomScale="90" zoomScaleNormal="90" workbookViewId="0">
      <selection activeCell="K56" sqref="K56"/>
    </sheetView>
  </sheetViews>
  <sheetFormatPr defaultRowHeight="14.3" x14ac:dyDescent="0.25"/>
  <cols>
    <col min="1" max="2" width="9" style="56"/>
    <col min="3" max="3" width="22.875" style="56" customWidth="1"/>
    <col min="4" max="4" width="16.875" style="56" customWidth="1"/>
    <col min="5" max="5" width="2.25" style="56" customWidth="1"/>
    <col min="6" max="6" width="15.375" style="56" customWidth="1"/>
    <col min="7" max="7" width="15" style="56" customWidth="1"/>
    <col min="8" max="8" width="10.875" style="56" bestFit="1" customWidth="1"/>
    <col min="9" max="16384" width="9" style="56"/>
  </cols>
  <sheetData>
    <row r="12" spans="3:7" x14ac:dyDescent="0.25">
      <c r="D12" s="267" t="s">
        <v>58</v>
      </c>
      <c r="G12" s="267" t="s">
        <v>58</v>
      </c>
    </row>
    <row r="13" spans="3:7" x14ac:dyDescent="0.25">
      <c r="C13" s="270" t="s">
        <v>53</v>
      </c>
      <c r="D13" s="270" t="s">
        <v>220</v>
      </c>
      <c r="F13" s="270" t="s">
        <v>221</v>
      </c>
      <c r="G13" s="270" t="s">
        <v>53</v>
      </c>
    </row>
    <row r="14" spans="3:7" x14ac:dyDescent="0.25">
      <c r="C14" s="56" t="s">
        <v>59</v>
      </c>
      <c r="D14" s="277">
        <v>70000</v>
      </c>
      <c r="F14" s="56" t="s">
        <v>222</v>
      </c>
      <c r="G14" s="294">
        <v>2000</v>
      </c>
    </row>
    <row r="15" spans="3:7" x14ac:dyDescent="0.25">
      <c r="C15" s="56" t="s">
        <v>223</v>
      </c>
      <c r="D15" s="277">
        <v>87500</v>
      </c>
      <c r="F15" s="56" t="s">
        <v>224</v>
      </c>
      <c r="G15" s="294">
        <v>5000</v>
      </c>
    </row>
    <row r="16" spans="3:7" x14ac:dyDescent="0.25">
      <c r="C16" s="56" t="s">
        <v>225</v>
      </c>
      <c r="D16" s="277">
        <v>237500</v>
      </c>
      <c r="F16" s="340" t="s">
        <v>49</v>
      </c>
      <c r="G16" s="344">
        <v>10000</v>
      </c>
    </row>
    <row r="17" spans="3:7" x14ac:dyDescent="0.25">
      <c r="C17" s="56" t="s">
        <v>226</v>
      </c>
      <c r="D17" s="277">
        <v>18900</v>
      </c>
      <c r="F17" s="56" t="s">
        <v>227</v>
      </c>
      <c r="G17" s="294">
        <v>1200</v>
      </c>
    </row>
    <row r="18" spans="3:7" x14ac:dyDescent="0.25">
      <c r="C18" s="56" t="s">
        <v>26</v>
      </c>
      <c r="D18" s="277">
        <v>38000</v>
      </c>
      <c r="F18" s="56" t="s">
        <v>228</v>
      </c>
      <c r="G18" s="294">
        <v>3800</v>
      </c>
    </row>
    <row r="19" spans="3:7" x14ac:dyDescent="0.25">
      <c r="C19" s="340" t="s">
        <v>4</v>
      </c>
      <c r="D19" s="343">
        <f>SUM(D14:D18)</f>
        <v>451900</v>
      </c>
    </row>
    <row r="21" spans="3:7" x14ac:dyDescent="0.25">
      <c r="C21" s="56" t="s">
        <v>229</v>
      </c>
    </row>
    <row r="23" spans="3:7" x14ac:dyDescent="0.25">
      <c r="C23" s="56" t="s">
        <v>230</v>
      </c>
    </row>
    <row r="24" spans="3:7" x14ac:dyDescent="0.25">
      <c r="C24" s="56" t="s">
        <v>231</v>
      </c>
    </row>
    <row r="26" spans="3:7" x14ac:dyDescent="0.25">
      <c r="D26" s="270" t="s">
        <v>232</v>
      </c>
      <c r="E26" s="267"/>
      <c r="F26" s="270" t="s">
        <v>233</v>
      </c>
    </row>
    <row r="27" spans="3:7" x14ac:dyDescent="0.25">
      <c r="C27" s="56" t="s">
        <v>234</v>
      </c>
      <c r="D27" s="294">
        <v>25</v>
      </c>
      <c r="E27" s="294"/>
      <c r="F27" s="294">
        <v>8</v>
      </c>
    </row>
    <row r="28" spans="3:7" x14ac:dyDescent="0.25">
      <c r="C28" s="56" t="s">
        <v>235</v>
      </c>
      <c r="D28" s="294">
        <v>10</v>
      </c>
      <c r="E28" s="294"/>
      <c r="F28" s="294">
        <v>4</v>
      </c>
    </row>
    <row r="29" spans="3:7" x14ac:dyDescent="0.25">
      <c r="C29" s="345" t="s">
        <v>236</v>
      </c>
      <c r="D29" s="346">
        <v>40</v>
      </c>
      <c r="E29" s="346"/>
      <c r="F29" s="346">
        <v>60</v>
      </c>
    </row>
    <row r="30" spans="3:7" x14ac:dyDescent="0.25">
      <c r="C30" s="56" t="s">
        <v>237</v>
      </c>
      <c r="D30" s="294">
        <v>9</v>
      </c>
      <c r="E30" s="294"/>
      <c r="F30" s="294">
        <v>3</v>
      </c>
    </row>
    <row r="31" spans="3:7" x14ac:dyDescent="0.25">
      <c r="C31" s="56" t="s">
        <v>238</v>
      </c>
      <c r="D31" s="294">
        <v>15</v>
      </c>
      <c r="E31" s="294"/>
      <c r="F31" s="294">
        <v>6</v>
      </c>
    </row>
    <row r="33" spans="2:9" x14ac:dyDescent="0.25">
      <c r="B33" s="326" t="s">
        <v>56</v>
      </c>
      <c r="C33" s="56" t="s">
        <v>263</v>
      </c>
    </row>
    <row r="34" spans="2:9" x14ac:dyDescent="0.25">
      <c r="B34" s="326"/>
      <c r="C34" s="56" t="s">
        <v>262</v>
      </c>
    </row>
    <row r="35" spans="2:9" x14ac:dyDescent="0.25">
      <c r="B35" s="326"/>
      <c r="F35" s="341" t="s">
        <v>239</v>
      </c>
      <c r="G35" s="341" t="s">
        <v>266</v>
      </c>
      <c r="H35" s="270" t="s">
        <v>76</v>
      </c>
      <c r="I35" s="312"/>
    </row>
    <row r="36" spans="2:9" x14ac:dyDescent="0.25">
      <c r="B36" s="326"/>
      <c r="D36" s="312"/>
      <c r="F36" s="327"/>
      <c r="G36" s="328"/>
      <c r="H36" s="329"/>
      <c r="I36" s="312"/>
    </row>
    <row r="37" spans="2:9" x14ac:dyDescent="0.25">
      <c r="B37" s="326"/>
      <c r="F37" s="278"/>
      <c r="G37" s="330"/>
      <c r="H37" s="331"/>
      <c r="I37" s="312"/>
    </row>
    <row r="38" spans="2:9" x14ac:dyDescent="0.25">
      <c r="B38" s="326"/>
      <c r="F38" s="332" t="str">
        <f>G35</f>
        <v>TOTAL Mach Hrs</v>
      </c>
      <c r="G38" s="333" t="str">
        <f>H35</f>
        <v>Rate</v>
      </c>
      <c r="H38" s="334" t="s">
        <v>239</v>
      </c>
      <c r="I38" s="312"/>
    </row>
    <row r="39" spans="2:9" x14ac:dyDescent="0.25">
      <c r="B39" s="326"/>
      <c r="D39" s="56" t="s">
        <v>232</v>
      </c>
      <c r="F39" s="328"/>
      <c r="G39" s="335"/>
      <c r="H39" s="329"/>
      <c r="I39" s="312"/>
    </row>
    <row r="40" spans="2:9" x14ac:dyDescent="0.25">
      <c r="B40" s="326"/>
      <c r="D40" s="56" t="s">
        <v>233</v>
      </c>
      <c r="F40" s="328"/>
      <c r="G40" s="335"/>
      <c r="H40" s="329"/>
      <c r="I40" s="312"/>
    </row>
    <row r="41" spans="2:9" x14ac:dyDescent="0.25">
      <c r="B41" s="326" t="s">
        <v>240</v>
      </c>
      <c r="C41" s="56" t="s">
        <v>241</v>
      </c>
      <c r="I41" s="312"/>
    </row>
    <row r="42" spans="2:9" ht="14.95" thickBot="1" x14ac:dyDescent="0.3">
      <c r="B42" s="326"/>
      <c r="D42" s="270" t="s">
        <v>53</v>
      </c>
      <c r="E42" s="267"/>
      <c r="F42" s="267" t="s">
        <v>217</v>
      </c>
    </row>
    <row r="43" spans="2:9" ht="14.95" thickBot="1" x14ac:dyDescent="0.3">
      <c r="B43" s="326"/>
      <c r="D43" s="56" t="s">
        <v>59</v>
      </c>
      <c r="F43" s="336"/>
      <c r="G43" s="56" t="s">
        <v>218</v>
      </c>
      <c r="H43" s="312"/>
    </row>
    <row r="44" spans="2:9" ht="14.95" thickBot="1" x14ac:dyDescent="0.3">
      <c r="B44" s="326"/>
      <c r="D44" s="56" t="s">
        <v>223</v>
      </c>
      <c r="F44" s="336"/>
      <c r="G44" s="56" t="s">
        <v>242</v>
      </c>
      <c r="H44" s="312"/>
    </row>
    <row r="45" spans="2:9" ht="14.95" thickBot="1" x14ac:dyDescent="0.3">
      <c r="B45" s="326"/>
      <c r="D45" s="56" t="s">
        <v>243</v>
      </c>
      <c r="F45" s="336"/>
      <c r="G45" s="56" t="s">
        <v>244</v>
      </c>
      <c r="H45" s="312"/>
    </row>
    <row r="46" spans="2:9" ht="14.95" thickBot="1" x14ac:dyDescent="0.3">
      <c r="B46" s="326"/>
      <c r="D46" s="56" t="s">
        <v>245</v>
      </c>
      <c r="F46" s="336"/>
      <c r="G46" s="56" t="s">
        <v>246</v>
      </c>
      <c r="H46" s="312"/>
    </row>
    <row r="47" spans="2:9" ht="14.95" thickBot="1" x14ac:dyDescent="0.3">
      <c r="B47" s="326"/>
      <c r="D47" s="56" t="s">
        <v>26</v>
      </c>
      <c r="F47" s="336"/>
      <c r="G47" s="56" t="s">
        <v>43</v>
      </c>
      <c r="H47" s="312"/>
    </row>
    <row r="48" spans="2:9" x14ac:dyDescent="0.25">
      <c r="B48" s="326"/>
      <c r="F48" s="331"/>
    </row>
    <row r="49" spans="2:10" x14ac:dyDescent="0.25">
      <c r="B49" s="326"/>
    </row>
    <row r="50" spans="2:10" x14ac:dyDescent="0.25">
      <c r="B50" s="326" t="s">
        <v>247</v>
      </c>
      <c r="C50" s="56" t="s">
        <v>248</v>
      </c>
    </row>
    <row r="51" spans="2:10" x14ac:dyDescent="0.25">
      <c r="B51" s="326"/>
      <c r="C51" s="56" t="s">
        <v>249</v>
      </c>
      <c r="G51" s="266" t="s">
        <v>264</v>
      </c>
    </row>
    <row r="52" spans="2:10" ht="14.95" thickBot="1" x14ac:dyDescent="0.3">
      <c r="B52" s="326"/>
      <c r="G52" s="337" t="s">
        <v>232</v>
      </c>
      <c r="H52" s="337" t="s">
        <v>233</v>
      </c>
    </row>
    <row r="53" spans="2:10" ht="14.95" thickBot="1" x14ac:dyDescent="0.3">
      <c r="B53" s="326"/>
      <c r="F53" s="56" t="s">
        <v>59</v>
      </c>
      <c r="G53" s="336"/>
      <c r="H53" s="336"/>
    </row>
    <row r="54" spans="2:10" ht="14.95" thickBot="1" x14ac:dyDescent="0.3">
      <c r="B54" s="326"/>
      <c r="F54" s="56" t="s">
        <v>250</v>
      </c>
      <c r="G54" s="336"/>
      <c r="H54" s="336"/>
    </row>
    <row r="55" spans="2:10" ht="14.95" thickBot="1" x14ac:dyDescent="0.3">
      <c r="B55" s="326"/>
      <c r="F55" s="56" t="s">
        <v>251</v>
      </c>
      <c r="G55" s="336"/>
      <c r="H55" s="336"/>
    </row>
    <row r="56" spans="2:10" ht="14.95" thickBot="1" x14ac:dyDescent="0.3">
      <c r="B56" s="326"/>
      <c r="F56" s="56" t="s">
        <v>252</v>
      </c>
      <c r="G56" s="336"/>
      <c r="H56" s="336"/>
    </row>
    <row r="57" spans="2:10" ht="14.95" thickBot="1" x14ac:dyDescent="0.3">
      <c r="B57" s="326"/>
      <c r="F57" s="56" t="s">
        <v>26</v>
      </c>
      <c r="G57" s="336"/>
      <c r="H57" s="336"/>
    </row>
    <row r="58" spans="2:10" ht="14.95" thickBot="1" x14ac:dyDescent="0.3">
      <c r="B58" s="326"/>
      <c r="F58" s="56" t="s">
        <v>4</v>
      </c>
      <c r="G58" s="338"/>
      <c r="H58" s="336"/>
    </row>
    <row r="59" spans="2:10" x14ac:dyDescent="0.25">
      <c r="B59" s="326"/>
    </row>
    <row r="60" spans="2:10" x14ac:dyDescent="0.25">
      <c r="B60" s="326" t="s">
        <v>253</v>
      </c>
      <c r="C60" s="56" t="s">
        <v>254</v>
      </c>
      <c r="J60" s="270" t="s">
        <v>255</v>
      </c>
    </row>
    <row r="61" spans="2:10" ht="14.95" thickBot="1" x14ac:dyDescent="0.3"/>
    <row r="62" spans="2:10" ht="14.95" thickBot="1" x14ac:dyDescent="0.3">
      <c r="C62" s="56" t="s">
        <v>256</v>
      </c>
      <c r="J62" s="339" t="s">
        <v>257</v>
      </c>
    </row>
    <row r="63" spans="2:10" x14ac:dyDescent="0.25">
      <c r="C63" s="56" t="s">
        <v>258</v>
      </c>
      <c r="J63" s="337"/>
    </row>
    <row r="64" spans="2:10" ht="14.95" thickBot="1" x14ac:dyDescent="0.3">
      <c r="J64" s="337"/>
    </row>
    <row r="65" spans="3:10" ht="14.95" thickBot="1" x14ac:dyDescent="0.3">
      <c r="C65" s="56" t="s">
        <v>259</v>
      </c>
      <c r="J65" s="339" t="s">
        <v>260</v>
      </c>
    </row>
    <row r="66" spans="3:10" ht="14.95" thickBot="1" x14ac:dyDescent="0.3">
      <c r="J66" s="57"/>
    </row>
    <row r="67" spans="3:10" ht="14.95" thickBot="1" x14ac:dyDescent="0.3">
      <c r="C67" s="56" t="s">
        <v>261</v>
      </c>
      <c r="J67" s="339" t="s">
        <v>265</v>
      </c>
    </row>
  </sheetData>
  <pageMargins left="0.7" right="0.7" top="0.75" bottom="0.75" header="0.3" footer="0.3"/>
  <pageSetup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Z27"/>
  <sheetViews>
    <sheetView zoomScale="120" zoomScaleNormal="120" workbookViewId="0">
      <selection activeCell="E32" sqref="E32"/>
    </sheetView>
  </sheetViews>
  <sheetFormatPr defaultRowHeight="14.3" x14ac:dyDescent="0.25"/>
  <cols>
    <col min="1" max="1" width="2.125" customWidth="1"/>
    <col min="2" max="2" width="22.125" customWidth="1"/>
    <col min="3" max="3" width="13.125" bestFit="1" customWidth="1"/>
    <col min="4" max="4" width="13" bestFit="1" customWidth="1"/>
    <col min="5" max="5" width="9.375" customWidth="1"/>
    <col min="6" max="6" width="6.25" customWidth="1"/>
    <col min="7" max="7" width="12.125" bestFit="1" customWidth="1"/>
    <col min="8" max="8" width="4.5" bestFit="1" customWidth="1"/>
    <col min="9" max="9" width="13" bestFit="1" customWidth="1"/>
    <col min="10" max="10" width="5.625" customWidth="1"/>
    <col min="11" max="11" width="13.75" customWidth="1"/>
    <col min="12" max="12" width="7.375" customWidth="1"/>
    <col min="13" max="13" width="9.625" bestFit="1" customWidth="1"/>
    <col min="14" max="14" width="4.25" bestFit="1" customWidth="1"/>
    <col min="15" max="15" width="12.375" customWidth="1"/>
    <col min="17" max="17" width="1.875" bestFit="1" customWidth="1"/>
  </cols>
  <sheetData>
    <row r="1" spans="2:26" x14ac:dyDescent="0.25">
      <c r="B1" s="1" t="s">
        <v>1</v>
      </c>
    </row>
    <row r="2" spans="2:26" ht="7.5" customHeight="1" x14ac:dyDescent="0.25">
      <c r="B2" s="1"/>
    </row>
    <row r="3" spans="2:26" x14ac:dyDescent="0.25">
      <c r="B3" s="13"/>
      <c r="C3" s="13" t="s">
        <v>2</v>
      </c>
      <c r="D3" s="13" t="s">
        <v>3</v>
      </c>
      <c r="E3" s="1" t="s">
        <v>4</v>
      </c>
      <c r="Q3" s="8"/>
      <c r="R3" s="14" t="s">
        <v>5</v>
      </c>
    </row>
    <row r="4" spans="2:26" x14ac:dyDescent="0.25">
      <c r="B4" s="13" t="s">
        <v>6</v>
      </c>
      <c r="C4" s="13">
        <v>250</v>
      </c>
      <c r="D4" s="13">
        <v>600</v>
      </c>
      <c r="E4" s="1">
        <f>C4+D4</f>
        <v>850</v>
      </c>
      <c r="Q4" s="6">
        <v>1</v>
      </c>
      <c r="R4" s="15" t="s">
        <v>7</v>
      </c>
      <c r="S4" s="11"/>
      <c r="T4" s="11"/>
      <c r="U4" s="11"/>
      <c r="V4" s="11"/>
      <c r="W4" s="11"/>
      <c r="X4" s="11"/>
    </row>
    <row r="5" spans="2:26" x14ac:dyDescent="0.25">
      <c r="B5" s="13" t="s">
        <v>8</v>
      </c>
      <c r="C5" s="13">
        <v>60000</v>
      </c>
      <c r="D5" s="13">
        <v>72000</v>
      </c>
      <c r="E5" s="1">
        <f>C5+D5</f>
        <v>132000</v>
      </c>
      <c r="Q5" s="6">
        <v>2</v>
      </c>
      <c r="R5" s="15" t="s">
        <v>9</v>
      </c>
      <c r="S5" s="11"/>
      <c r="T5" s="11"/>
      <c r="U5" s="11"/>
      <c r="V5" s="11"/>
      <c r="W5" s="11"/>
      <c r="X5" s="11"/>
    </row>
    <row r="6" spans="2:26" x14ac:dyDescent="0.25">
      <c r="B6" s="13" t="s">
        <v>10</v>
      </c>
      <c r="C6" s="13">
        <v>0.2</v>
      </c>
      <c r="D6" s="13">
        <v>0.3</v>
      </c>
      <c r="Q6" s="11">
        <v>3</v>
      </c>
      <c r="R6" s="15" t="s">
        <v>11</v>
      </c>
      <c r="S6" s="11"/>
      <c r="T6" s="11"/>
      <c r="U6" s="11"/>
      <c r="V6" s="11"/>
      <c r="W6" s="11"/>
      <c r="X6" s="11"/>
    </row>
    <row r="7" spans="2:26" x14ac:dyDescent="0.25">
      <c r="B7" s="13" t="s">
        <v>12</v>
      </c>
      <c r="C7" s="13">
        <v>0.1</v>
      </c>
      <c r="D7" s="13">
        <v>0.15</v>
      </c>
      <c r="Q7" s="11">
        <v>4</v>
      </c>
      <c r="R7" s="15" t="s">
        <v>13</v>
      </c>
      <c r="S7" s="11"/>
      <c r="T7" s="11"/>
      <c r="U7" s="11"/>
      <c r="V7" s="11"/>
      <c r="W7" s="11"/>
      <c r="X7" s="11"/>
    </row>
    <row r="8" spans="2:26" ht="14.95" thickBot="1" x14ac:dyDescent="0.3">
      <c r="B8" s="13" t="s">
        <v>14</v>
      </c>
      <c r="C8" s="16">
        <v>3.5</v>
      </c>
      <c r="D8" s="16">
        <v>6</v>
      </c>
      <c r="Q8" s="11">
        <v>5</v>
      </c>
      <c r="R8" s="15" t="s">
        <v>15</v>
      </c>
      <c r="S8" s="11"/>
      <c r="T8" s="11"/>
      <c r="U8" s="11"/>
      <c r="V8" s="11"/>
      <c r="W8" s="11"/>
      <c r="X8" s="11"/>
    </row>
    <row r="9" spans="2:26" ht="14.95" thickBot="1" x14ac:dyDescent="0.3">
      <c r="F9" s="383" t="s">
        <v>16</v>
      </c>
      <c r="G9" s="384"/>
      <c r="H9" s="383" t="s">
        <v>17</v>
      </c>
      <c r="I9" s="384"/>
      <c r="J9" s="383" t="s">
        <v>18</v>
      </c>
      <c r="K9" s="384"/>
      <c r="L9" s="383" t="s">
        <v>19</v>
      </c>
      <c r="M9" s="384"/>
      <c r="Q9" s="11">
        <v>6</v>
      </c>
      <c r="R9" s="15" t="s">
        <v>20</v>
      </c>
      <c r="S9" s="11"/>
      <c r="T9" s="11"/>
      <c r="U9" s="11"/>
      <c r="V9" s="11"/>
      <c r="W9" s="11"/>
      <c r="X9" s="17"/>
      <c r="Y9" s="18"/>
      <c r="Z9" s="18"/>
    </row>
    <row r="10" spans="2:26" x14ac:dyDescent="0.25">
      <c r="B10" s="19" t="s">
        <v>21</v>
      </c>
      <c r="C10" s="20"/>
      <c r="D10" s="21" t="s">
        <v>22</v>
      </c>
      <c r="E10" s="5"/>
      <c r="F10" s="385" t="s">
        <v>23</v>
      </c>
      <c r="G10" s="386"/>
      <c r="H10" s="385" t="s">
        <v>24</v>
      </c>
      <c r="I10" s="386"/>
      <c r="J10" s="385" t="s">
        <v>25</v>
      </c>
      <c r="K10" s="386"/>
      <c r="L10" s="385" t="s">
        <v>26</v>
      </c>
      <c r="M10" s="386"/>
      <c r="N10" s="22" t="s">
        <v>27</v>
      </c>
      <c r="O10" s="22" t="s">
        <v>27</v>
      </c>
      <c r="Q10" s="11">
        <v>7</v>
      </c>
      <c r="R10" s="23" t="s">
        <v>28</v>
      </c>
      <c r="S10" s="11"/>
      <c r="T10" s="11"/>
      <c r="U10" s="11"/>
      <c r="V10" s="11"/>
      <c r="W10" s="11"/>
      <c r="X10" s="24"/>
      <c r="Y10" s="18"/>
      <c r="Z10" s="18"/>
    </row>
    <row r="11" spans="2:26" x14ac:dyDescent="0.25">
      <c r="B11" s="25" t="s">
        <v>29</v>
      </c>
      <c r="C11" s="26">
        <v>850000</v>
      </c>
      <c r="D11" s="379" t="s">
        <v>30</v>
      </c>
      <c r="E11" s="380"/>
      <c r="F11" s="27">
        <v>0.15</v>
      </c>
      <c r="G11" s="28">
        <f>C11*F11</f>
        <v>127500</v>
      </c>
      <c r="H11" s="27">
        <v>0.55000000000000004</v>
      </c>
      <c r="I11" s="28">
        <f>C11*H11</f>
        <v>467500.00000000006</v>
      </c>
      <c r="J11" s="27">
        <v>0.2</v>
      </c>
      <c r="K11" s="28">
        <f>C11*J11</f>
        <v>170000</v>
      </c>
      <c r="L11" s="27">
        <v>0.1</v>
      </c>
      <c r="M11" s="28">
        <f>C11*L11</f>
        <v>85000</v>
      </c>
      <c r="N11" s="29">
        <f>F11+H11+J11+L11</f>
        <v>1.0000000000000002</v>
      </c>
      <c r="O11" s="30">
        <f>G11+I11+K11+M11</f>
        <v>850000</v>
      </c>
      <c r="Q11" s="11"/>
      <c r="R11" s="11"/>
      <c r="S11" s="11"/>
      <c r="T11" s="11"/>
      <c r="U11" s="11"/>
      <c r="V11" s="11"/>
      <c r="W11" s="11"/>
      <c r="X11" s="24"/>
      <c r="Y11" s="18"/>
      <c r="Z11" s="18"/>
    </row>
    <row r="12" spans="2:26" x14ac:dyDescent="0.25">
      <c r="B12" s="25" t="s">
        <v>31</v>
      </c>
      <c r="C12" s="26">
        <v>150000</v>
      </c>
      <c r="D12" s="379" t="s">
        <v>32</v>
      </c>
      <c r="E12" s="380"/>
      <c r="F12" s="27">
        <v>0.2</v>
      </c>
      <c r="G12" s="28">
        <f t="shared" ref="G12:G13" si="0">C12*F12</f>
        <v>30000</v>
      </c>
      <c r="H12" s="27">
        <v>0.6</v>
      </c>
      <c r="I12" s="28">
        <f t="shared" ref="I12:I13" si="1">C12*H12</f>
        <v>90000</v>
      </c>
      <c r="J12" s="27">
        <v>0.2</v>
      </c>
      <c r="K12" s="28">
        <f t="shared" ref="K12:K13" si="2">C12*J12</f>
        <v>30000</v>
      </c>
      <c r="L12" s="27">
        <v>0</v>
      </c>
      <c r="M12" s="28"/>
      <c r="N12" s="29">
        <f>F12+H12+J12+L12</f>
        <v>1</v>
      </c>
      <c r="O12" s="30">
        <f t="shared" ref="O12:O13" si="3">G12+I12+K12+M12</f>
        <v>150000</v>
      </c>
      <c r="Q12" s="11"/>
      <c r="R12" s="11"/>
      <c r="S12" s="11"/>
      <c r="T12" s="11"/>
      <c r="U12" s="11"/>
      <c r="V12" s="11"/>
      <c r="W12" s="11"/>
      <c r="X12" s="24"/>
      <c r="Y12" s="18"/>
      <c r="Z12" s="18"/>
    </row>
    <row r="13" spans="2:26" ht="14.95" thickBot="1" x14ac:dyDescent="0.3">
      <c r="B13" s="25" t="s">
        <v>33</v>
      </c>
      <c r="C13" s="26">
        <v>550000</v>
      </c>
      <c r="D13" s="379" t="s">
        <v>32</v>
      </c>
      <c r="E13" s="380"/>
      <c r="F13" s="27">
        <v>0</v>
      </c>
      <c r="G13" s="28">
        <f t="shared" si="0"/>
        <v>0</v>
      </c>
      <c r="H13" s="27">
        <v>0.8</v>
      </c>
      <c r="I13" s="28">
        <f t="shared" si="1"/>
        <v>440000</v>
      </c>
      <c r="J13" s="27">
        <v>0.2</v>
      </c>
      <c r="K13" s="28">
        <f t="shared" si="2"/>
        <v>110000</v>
      </c>
      <c r="L13" s="27">
        <v>0</v>
      </c>
      <c r="M13" s="28"/>
      <c r="N13" s="29">
        <f>F13+H13+J13+L13</f>
        <v>1</v>
      </c>
      <c r="O13" s="30">
        <f t="shared" si="3"/>
        <v>550000</v>
      </c>
      <c r="Q13" s="11"/>
      <c r="R13" s="11"/>
      <c r="S13" s="11"/>
      <c r="T13" s="11"/>
      <c r="U13" s="11"/>
      <c r="V13" s="11"/>
      <c r="W13" s="11"/>
      <c r="X13" s="24"/>
      <c r="Y13" s="18"/>
      <c r="Z13" s="18"/>
    </row>
    <row r="14" spans="2:26" ht="14.95" thickBot="1" x14ac:dyDescent="0.3">
      <c r="B14" s="31" t="s">
        <v>4</v>
      </c>
      <c r="C14" s="32">
        <f>SUM(C11:C13)</f>
        <v>1550000</v>
      </c>
      <c r="D14" s="381" t="s">
        <v>34</v>
      </c>
      <c r="E14" s="382"/>
      <c r="F14" s="33"/>
      <c r="G14" s="34">
        <f>SUM(G11:G13)</f>
        <v>157500</v>
      </c>
      <c r="H14" s="35"/>
      <c r="I14" s="34">
        <f>SUM(I11:I13)</f>
        <v>997500</v>
      </c>
      <c r="J14" s="36"/>
      <c r="K14" s="34">
        <f>SUM(K11:K13)</f>
        <v>310000</v>
      </c>
      <c r="L14" s="36"/>
      <c r="M14" s="34">
        <f>SUM(M11:M13)</f>
        <v>85000</v>
      </c>
      <c r="O14" s="37">
        <f>SUM(O11:O13)</f>
        <v>1550000</v>
      </c>
      <c r="Q14" s="11"/>
      <c r="R14" s="11"/>
      <c r="S14" s="11"/>
      <c r="T14" s="11"/>
      <c r="U14" s="11"/>
      <c r="V14" s="11"/>
      <c r="W14" s="11"/>
      <c r="X14" s="24"/>
      <c r="Y14" s="18"/>
      <c r="Z14" s="38"/>
    </row>
    <row r="15" spans="2:26" ht="14.95" thickBot="1" x14ac:dyDescent="0.3">
      <c r="Q15" s="11"/>
      <c r="R15" s="11"/>
      <c r="S15" s="11"/>
      <c r="T15" s="11"/>
      <c r="U15" s="11"/>
      <c r="V15" s="11"/>
      <c r="W15" s="11"/>
      <c r="X15" s="24"/>
      <c r="Y15" s="18"/>
      <c r="Z15" s="5"/>
    </row>
    <row r="16" spans="2:26" ht="14.95" thickBot="1" x14ac:dyDescent="0.3">
      <c r="E16" s="356" t="s">
        <v>35</v>
      </c>
      <c r="F16" s="356"/>
      <c r="G16" s="39" t="s">
        <v>36</v>
      </c>
      <c r="H16" s="371" t="s">
        <v>37</v>
      </c>
      <c r="I16" s="372"/>
      <c r="J16" s="371" t="s">
        <v>38</v>
      </c>
      <c r="K16" s="372"/>
      <c r="L16" s="371" t="s">
        <v>39</v>
      </c>
      <c r="M16" s="372"/>
      <c r="Q16" s="11"/>
      <c r="R16" s="11"/>
      <c r="S16" s="11"/>
      <c r="T16" s="11"/>
      <c r="U16" s="11"/>
      <c r="V16" s="11"/>
      <c r="W16" s="11"/>
      <c r="X16" s="24"/>
      <c r="Y16" s="18"/>
      <c r="Z16" s="40"/>
    </row>
    <row r="17" spans="3:26" ht="14.95" thickBot="1" x14ac:dyDescent="0.3">
      <c r="C17" s="373" t="s">
        <v>40</v>
      </c>
      <c r="D17" s="373"/>
      <c r="E17" s="373"/>
      <c r="F17" s="374"/>
      <c r="G17" s="41">
        <f>C4+D4</f>
        <v>850</v>
      </c>
      <c r="H17" s="375">
        <f>C5+D5</f>
        <v>132000</v>
      </c>
      <c r="I17" s="375"/>
      <c r="J17" s="376">
        <f>(C6*C5)+(D6*D5)</f>
        <v>33600</v>
      </c>
      <c r="K17" s="377"/>
      <c r="L17" s="378">
        <f>(C7*C5)+(D7*D5)</f>
        <v>16800</v>
      </c>
      <c r="M17" s="377"/>
      <c r="Q17" s="14"/>
      <c r="R17" s="14"/>
      <c r="S17" s="14"/>
      <c r="T17" s="42"/>
      <c r="U17" s="14"/>
      <c r="V17" s="42"/>
      <c r="W17" s="11"/>
      <c r="X17" s="43"/>
      <c r="Z17" s="5"/>
    </row>
    <row r="18" spans="3:26" ht="14.95" thickBot="1" x14ac:dyDescent="0.3">
      <c r="E18" s="356" t="s">
        <v>41</v>
      </c>
      <c r="F18" s="356"/>
      <c r="G18" s="44">
        <f>G14/G17</f>
        <v>185.29411764705881</v>
      </c>
      <c r="H18" s="357">
        <f>I14/H17</f>
        <v>7.5568181818181817</v>
      </c>
      <c r="I18" s="357"/>
      <c r="J18" s="358">
        <f>K14/J17</f>
        <v>9.2261904761904763</v>
      </c>
      <c r="K18" s="359"/>
      <c r="L18" s="357">
        <f>M14/L17</f>
        <v>5.0595238095238093</v>
      </c>
      <c r="M18" s="359"/>
      <c r="Q18" s="14"/>
      <c r="R18" s="11"/>
      <c r="S18" s="11"/>
      <c r="T18" s="45"/>
      <c r="U18" s="14"/>
      <c r="V18" s="45"/>
      <c r="W18" s="11"/>
      <c r="X18" s="11"/>
      <c r="Z18" s="38"/>
    </row>
    <row r="19" spans="3:26" x14ac:dyDescent="0.25">
      <c r="G19" s="46" t="s">
        <v>42</v>
      </c>
      <c r="H19" s="360" t="s">
        <v>43</v>
      </c>
      <c r="I19" s="360"/>
      <c r="J19" s="360" t="s">
        <v>0</v>
      </c>
      <c r="K19" s="360"/>
      <c r="L19" s="360" t="s">
        <v>0</v>
      </c>
      <c r="M19" s="360"/>
      <c r="Q19" s="11"/>
      <c r="R19" s="11"/>
      <c r="S19" s="11"/>
      <c r="T19" s="11"/>
      <c r="U19" s="11"/>
      <c r="V19" s="11"/>
      <c r="W19" s="11"/>
      <c r="X19" s="11"/>
      <c r="Z19" s="5"/>
    </row>
    <row r="20" spans="3:26" ht="14.95" thickBot="1" x14ac:dyDescent="0.3">
      <c r="G20" s="47"/>
      <c r="H20" s="47"/>
      <c r="I20" s="47"/>
      <c r="J20" s="47"/>
      <c r="K20" s="47"/>
      <c r="L20" s="47"/>
      <c r="M20" s="47"/>
      <c r="Q20" s="11"/>
      <c r="R20" s="11"/>
      <c r="S20" s="11"/>
      <c r="T20" s="11"/>
      <c r="U20" s="11"/>
      <c r="V20" s="11"/>
      <c r="W20" s="11"/>
      <c r="X20" s="11"/>
      <c r="Z20" s="5"/>
    </row>
    <row r="21" spans="3:26" ht="14.95" thickBot="1" x14ac:dyDescent="0.3">
      <c r="E21" s="361" t="s">
        <v>44</v>
      </c>
      <c r="F21" s="362"/>
      <c r="G21" s="363" t="s">
        <v>45</v>
      </c>
      <c r="H21" s="364"/>
      <c r="I21" s="364"/>
      <c r="J21" s="364"/>
      <c r="K21" s="364"/>
      <c r="L21" s="364"/>
      <c r="M21" s="365"/>
      <c r="P21" s="1"/>
      <c r="Q21" s="11"/>
      <c r="R21" s="11"/>
      <c r="S21" s="11"/>
      <c r="T21" s="11"/>
      <c r="U21" s="11"/>
      <c r="V21" s="11"/>
      <c r="W21" s="11"/>
      <c r="X21" s="11"/>
    </row>
    <row r="22" spans="3:26" ht="14.95" thickBot="1" x14ac:dyDescent="0.3">
      <c r="E22" s="366"/>
      <c r="F22" s="367"/>
      <c r="G22" s="48" t="str">
        <f>F10</f>
        <v>Job setup</v>
      </c>
      <c r="H22" s="368" t="str">
        <f>H10</f>
        <v>Assembly</v>
      </c>
      <c r="I22" s="369"/>
      <c r="J22" s="48" t="str">
        <f>J10</f>
        <v>Inspecting &amp; Finishing</v>
      </c>
      <c r="K22" s="49"/>
      <c r="L22" s="370" t="str">
        <f>L10</f>
        <v>Packaging</v>
      </c>
      <c r="M22" s="369"/>
      <c r="O22" s="47" t="s">
        <v>46</v>
      </c>
      <c r="P22" s="47" t="s">
        <v>47</v>
      </c>
      <c r="Q22" s="11"/>
      <c r="R22" s="11"/>
      <c r="S22" s="11"/>
      <c r="T22" s="11"/>
      <c r="U22" s="11"/>
      <c r="V22" s="11"/>
      <c r="W22" s="11"/>
      <c r="X22" s="11"/>
    </row>
    <row r="23" spans="3:26" ht="14.95" thickBot="1" x14ac:dyDescent="0.3">
      <c r="D23" s="12" t="str">
        <f>C3</f>
        <v>Safe-V Product</v>
      </c>
      <c r="E23" s="352">
        <f>C8*C5</f>
        <v>210000</v>
      </c>
      <c r="F23" s="353"/>
      <c r="G23" s="50">
        <f>G18*C4</f>
        <v>46323.529411764706</v>
      </c>
      <c r="H23" s="354">
        <f>H18*C5</f>
        <v>453409.09090909088</v>
      </c>
      <c r="I23" s="355"/>
      <c r="J23" s="354">
        <f>J18*C6*C5</f>
        <v>110714.28571428572</v>
      </c>
      <c r="K23" s="355"/>
      <c r="L23" s="354">
        <f>L18*C7*C5</f>
        <v>30357.142857142855</v>
      </c>
      <c r="M23" s="355"/>
      <c r="O23" s="51">
        <f>SUM(E23:M23)</f>
        <v>850804.04889228416</v>
      </c>
      <c r="P23" s="52">
        <f>O23/C5</f>
        <v>14.180067481538069</v>
      </c>
    </row>
    <row r="24" spans="3:26" ht="14.95" thickBot="1" x14ac:dyDescent="0.3">
      <c r="D24" s="53" t="str">
        <f>D3</f>
        <v>Safe-T Product</v>
      </c>
      <c r="E24" s="347">
        <f>D8*D5</f>
        <v>432000</v>
      </c>
      <c r="F24" s="348"/>
      <c r="G24" s="54">
        <f>G18*D4</f>
        <v>111176.47058823529</v>
      </c>
      <c r="H24" s="349">
        <f>H18*D5</f>
        <v>544090.90909090906</v>
      </c>
      <c r="I24" s="350"/>
      <c r="J24" s="349">
        <f>J18*D6*D5</f>
        <v>199285.71428571429</v>
      </c>
      <c r="K24" s="350"/>
      <c r="L24" s="349">
        <f>L18*D7*D5</f>
        <v>54642.857142857138</v>
      </c>
      <c r="M24" s="350"/>
      <c r="O24" s="51">
        <f>SUM(E24:M24)</f>
        <v>1341195.9511077157</v>
      </c>
      <c r="P24" s="52">
        <f>O24/D5</f>
        <v>18.627721543162718</v>
      </c>
    </row>
    <row r="25" spans="3:26" x14ac:dyDescent="0.25">
      <c r="G25" s="55">
        <f>SUM(G23:G24)</f>
        <v>157500</v>
      </c>
      <c r="H25" s="351">
        <f t="shared" ref="H25:L25" si="4">SUM(H23:H24)</f>
        <v>997500</v>
      </c>
      <c r="I25" s="351"/>
      <c r="J25" s="351">
        <f t="shared" si="4"/>
        <v>310000</v>
      </c>
      <c r="K25" s="351"/>
      <c r="L25" s="351">
        <f t="shared" si="4"/>
        <v>85000</v>
      </c>
      <c r="M25" s="351"/>
    </row>
    <row r="26" spans="3:26" x14ac:dyDescent="0.25">
      <c r="M26" t="s">
        <v>48</v>
      </c>
    </row>
    <row r="27" spans="3:26" x14ac:dyDescent="0.25">
      <c r="M27" s="37">
        <f>SUM(G23:M24)</f>
        <v>1550000</v>
      </c>
    </row>
  </sheetData>
  <mergeCells count="43">
    <mergeCell ref="F9:G9"/>
    <mergeCell ref="H9:I9"/>
    <mergeCell ref="J9:K9"/>
    <mergeCell ref="L9:M9"/>
    <mergeCell ref="F10:G10"/>
    <mergeCell ref="H10:I10"/>
    <mergeCell ref="J10:K10"/>
    <mergeCell ref="L10:M10"/>
    <mergeCell ref="D11:E11"/>
    <mergeCell ref="D12:E12"/>
    <mergeCell ref="D13:E13"/>
    <mergeCell ref="D14:E14"/>
    <mergeCell ref="E16:F16"/>
    <mergeCell ref="J16:K16"/>
    <mergeCell ref="L16:M16"/>
    <mergeCell ref="C17:F17"/>
    <mergeCell ref="H17:I17"/>
    <mergeCell ref="J17:K17"/>
    <mergeCell ref="L17:M17"/>
    <mergeCell ref="H16:I16"/>
    <mergeCell ref="E23:F23"/>
    <mergeCell ref="H23:I23"/>
    <mergeCell ref="J23:K23"/>
    <mergeCell ref="L23:M23"/>
    <mergeCell ref="E18:F18"/>
    <mergeCell ref="H18:I18"/>
    <mergeCell ref="J18:K18"/>
    <mergeCell ref="L18:M18"/>
    <mergeCell ref="H19:I19"/>
    <mergeCell ref="J19:K19"/>
    <mergeCell ref="L19:M19"/>
    <mergeCell ref="E21:F21"/>
    <mergeCell ref="G21:M21"/>
    <mergeCell ref="E22:F22"/>
    <mergeCell ref="H22:I22"/>
    <mergeCell ref="L22:M22"/>
    <mergeCell ref="E24:F24"/>
    <mergeCell ref="H24:I24"/>
    <mergeCell ref="J24:K24"/>
    <mergeCell ref="L24:M24"/>
    <mergeCell ref="H25:I25"/>
    <mergeCell ref="J25:K25"/>
    <mergeCell ref="L25:M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Office</Application>
  <DocSecurity>0</DocSecurity>
  <ScaleCrop>false</ScaleCrop>
  <HeadingPairs>
    <vt:vector size="2" baseType="variant">
      <vt:variant>
        <vt:lpstr>Worksheets</vt:lpstr>
      </vt:variant>
      <vt:variant>
        <vt:i4>6</vt:i4>
      </vt:variant>
    </vt:vector>
  </HeadingPairs>
  <TitlesOfParts>
    <vt:vector size="6" baseType="lpstr">
      <vt:lpstr>CFM A, C Summary</vt:lpstr>
      <vt:lpstr>TC CFMB</vt:lpstr>
      <vt:lpstr>TC CFMC</vt:lpstr>
      <vt:lpstr>TC DRV</vt:lpstr>
      <vt:lpstr>ABC vs trad</vt:lpstr>
      <vt:lpstr>ABC 5-39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dcterms:created xsi:type="dcterms:W3CDTF">2020-09-10T00:47:19Z</dcterms:created>
  <dcterms:modified xsi:type="dcterms:W3CDTF">2024-07-16T01:18:42Z</dcterms:modified>
</cp:coreProperties>
</file>