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fic\.codex\worktrees\58ac\Portfolio_Final\Acquisitions\M&amp;A Models\"/>
    </mc:Choice>
  </mc:AlternateContent>
  <xr:revisionPtr revIDLastSave="0" documentId="13_ncr:1_{3829BB70-E49D-4C92-8A9A-0CEA15B8A5AC}" xr6:coauthVersionLast="47" xr6:coauthVersionMax="47" xr10:uidLastSave="{00000000-0000-0000-0000-000000000000}"/>
  <bookViews>
    <workbookView xWindow="-108" yWindow="-108" windowWidth="23256" windowHeight="13896" xr2:uid="{695CEF8B-B564-4CCD-AF65-AA0FB45737D5}"/>
  </bookViews>
  <sheets>
    <sheet name="Acquisition Summary" sheetId="2" r:id="rId1"/>
    <sheet name="Sheet1" sheetId="1" r:id="rId2"/>
  </sheets>
  <definedNames>
    <definedName name="_xlnm.Print_Area" localSheetId="0">'Acquisition Summary'!$C$2:$I$57</definedName>
  </definedName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8" i="1" l="1"/>
  <c r="C70" i="1" s="1"/>
  <c r="F12" i="2" s="1"/>
  <c r="C66" i="1"/>
  <c r="C49" i="1"/>
  <c r="C51" i="1" s="1"/>
  <c r="E11" i="2" s="1"/>
  <c r="E41" i="1"/>
  <c r="C30" i="1"/>
  <c r="C32" i="1" s="1"/>
  <c r="E10" i="2" s="1"/>
  <c r="C28" i="1"/>
  <c r="D31" i="2"/>
  <c r="D30" i="2"/>
  <c r="D29" i="2"/>
  <c r="D28" i="2"/>
  <c r="D27" i="2"/>
  <c r="D34" i="2" s="1"/>
  <c r="D26" i="2"/>
  <c r="D25" i="2"/>
  <c r="E12" i="2"/>
  <c r="D12" i="2"/>
  <c r="D11" i="2"/>
  <c r="D10" i="2"/>
  <c r="C47" i="1" l="1"/>
  <c r="C44" i="1"/>
  <c r="C53" i="1" s="1"/>
  <c r="F11" i="2" s="1"/>
</calcChain>
</file>

<file path=xl/sharedStrings.xml><?xml version="1.0" encoding="utf-8"?>
<sst xmlns="http://schemas.openxmlformats.org/spreadsheetml/2006/main" count="83" uniqueCount="52">
  <si>
    <t>Buyer</t>
  </si>
  <si>
    <t>Target</t>
  </si>
  <si>
    <t>Combined</t>
  </si>
  <si>
    <t>Pre-announce stock price</t>
  </si>
  <si>
    <t>Shares outstanding  (million)</t>
  </si>
  <si>
    <t>Market value, stand alone ($ million)</t>
  </si>
  <si>
    <t>Synergy (present value, $ million)</t>
  </si>
  <si>
    <t>(Assume synergies are increased from 170 to 250)</t>
  </si>
  <si>
    <t>B’s Offer Price for T (40%)</t>
  </si>
  <si>
    <t xml:space="preserve">Market value, stand alone ($ million) </t>
  </si>
  <si>
    <r>
      <t>•</t>
    </r>
    <r>
      <rPr>
        <sz val="10"/>
        <color rgb="FF000000"/>
        <rFont val="Times New Roman"/>
        <family val="1"/>
      </rPr>
      <t>Pc  = Vb +Vs +syn-cash/  ( buyer sh pre t + buyer new sh issued )</t>
    </r>
  </si>
  <si>
    <t xml:space="preserve">$15 Cash plus 0.541 (of B) per Share of T </t>
  </si>
  <si>
    <t>PC</t>
  </si>
  <si>
    <t>Offer to target</t>
  </si>
  <si>
    <t>Premium</t>
  </si>
  <si>
    <t>Buyer: Railroad Acquirer, Railroad Acquirer</t>
  </si>
  <si>
    <t xml:space="preserve">Target: Norfolk Southern, Railroad Target </t>
  </si>
  <si>
    <t>Pre-announce stock price (per share)</t>
  </si>
  <si>
    <t>(Pre-tax synergies of $2.75 billion per year with tax rate of 30% and WACC 7.8% )</t>
  </si>
  <si>
    <t>$88.82 Cash</t>
  </si>
  <si>
    <t>1.0 share of Railroad Acquirer per Share of Railroad Target</t>
  </si>
  <si>
    <t>Online Travel Acquirer</t>
  </si>
  <si>
    <t>Online Travel Target</t>
  </si>
  <si>
    <t xml:space="preserve">Synergies per year (pre tax  $ million) </t>
  </si>
  <si>
    <t>Tax rate</t>
  </si>
  <si>
    <t>WACC</t>
  </si>
  <si>
    <t>Synergy (present value, $ millions)</t>
  </si>
  <si>
    <t>Online Travel Acquirer’s Offer for Online Travel Target (24% premium)</t>
  </si>
  <si>
    <t>Cash</t>
  </si>
  <si>
    <t>Buyers gain or loss</t>
  </si>
  <si>
    <t>Synergy</t>
  </si>
  <si>
    <t>Acquisition consideration and value contribution</t>
  </si>
  <si>
    <t>Historical portfolio analysis; original dates, assumptions and units retained</t>
  </si>
  <si>
    <t>Illustrative transaction cases</t>
  </si>
  <si>
    <t>Case</t>
  </si>
  <si>
    <t>Offer value</t>
  </si>
  <si>
    <t>Target gain</t>
  </si>
  <si>
    <t>Buyer gain</t>
  </si>
  <si>
    <t>Mixed consideration example</t>
  </si>
  <si>
    <t>Not separately reported</t>
  </si>
  <si>
    <t>Railroad combination example</t>
  </si>
  <si>
    <t>Online-travel acquisition example</t>
  </si>
  <si>
    <t>Original case calculations and units are retained. The cases use different consideration structures and are not a single transaction.</t>
  </si>
  <si>
    <t>Online-travel offer assumptions</t>
  </si>
  <si>
    <t>Buyer unaffected price</t>
  </si>
  <si>
    <t>Target unaffected price</t>
  </si>
  <si>
    <t>Offer price per target share</t>
  </si>
  <si>
    <t>Target shares, millions</t>
  </si>
  <si>
    <t>Annual pretax synergies</t>
  </si>
  <si>
    <t>Discount rate</t>
  </si>
  <si>
    <t>Offer premium</t>
  </si>
  <si>
    <t>This view presents the original outputs. It does not revise historical exercises or assert that a combination occurred.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</si>
</sst>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#,##0.0;\(#,##0.0\);&quot;-&quot;"/>
    <numFmt numFmtId="165" formatCode="0.0%;\(0.0%\);&quot;-&quot;"/>
  </numFmts>
  <fonts count="15" x14ac:knownFonts="1">
    <font>
      <sz val="11"/>
      <color theme="1"/>
      <name val="Calibri"/>
      <family val="2"/>
      <scheme val="minor"/>
    </font>
    <font>
      <sz val="16"/>
      <color rgb="FF000000"/>
      <name val="Times New Roman"/>
      <family val="1"/>
    </font>
    <font>
      <sz val="14"/>
      <color rgb="FF000000"/>
      <name val="Times New Roman"/>
      <family val="1"/>
    </font>
    <font>
      <sz val="11"/>
      <name val="Arial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Arial"/>
      <family val="2"/>
    </font>
    <font>
      <sz val="10"/>
      <color rgb="FF000000"/>
      <name val="Times New Roman"/>
      <family val="1"/>
    </font>
    <font>
      <sz val="10"/>
      <name val="Arial"/>
    </font>
    <font>
      <b/>
      <sz val="15"/>
      <color rgb="FF000000"/>
      <name val="Arial"/>
    </font>
    <font>
      <i/>
      <sz val="10"/>
      <color rgb="FF555555"/>
      <name val="Arial"/>
    </font>
    <font>
      <b/>
      <sz val="10"/>
      <color rgb="FFFFFFFF"/>
      <name val="Arial"/>
    </font>
    <font>
      <sz val="10"/>
      <color rgb="FF008000"/>
      <name val="Arial"/>
    </font>
    <font>
      <sz val="9"/>
      <color rgb="FF555555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FB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none"/>
    </fill>
    <fill>
      <patternFill patternType="solid">
        <fgColor rgb="FF244A73"/>
      </patternFill>
    </fill>
  </fills>
  <borders count="18">
    <border>
      <left/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6" fontId="0" fillId="0" borderId="0" xfId="0" applyNumberFormat="1"/>
    <xf numFmtId="0" fontId="3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right" vertical="center" wrapText="1" indent="1" readingOrder="1"/>
    </xf>
    <xf numFmtId="0" fontId="4" fillId="2" borderId="3" xfId="0" applyFont="1" applyFill="1" applyBorder="1" applyAlignment="1">
      <alignment horizontal="right" vertical="center" wrapText="1" indent="1" readingOrder="1"/>
    </xf>
    <xf numFmtId="0" fontId="4" fillId="2" borderId="4" xfId="0" applyFont="1" applyFill="1" applyBorder="1" applyAlignment="1">
      <alignment horizontal="left" vertical="center" wrapText="1" readingOrder="1"/>
    </xf>
    <xf numFmtId="6" fontId="5" fillId="2" borderId="5" xfId="0" applyNumberFormat="1" applyFont="1" applyFill="1" applyBorder="1" applyAlignment="1">
      <alignment horizontal="right" vertical="center" wrapText="1" indent="1" readingOrder="1"/>
    </xf>
    <xf numFmtId="0" fontId="3" fillId="2" borderId="6" xfId="0" applyFont="1" applyFill="1" applyBorder="1" applyAlignment="1">
      <alignment horizontal="right" vertical="top" wrapText="1" indent="1"/>
    </xf>
    <xf numFmtId="0" fontId="5" fillId="2" borderId="5" xfId="0" applyFont="1" applyFill="1" applyBorder="1" applyAlignment="1">
      <alignment horizontal="right" vertical="center" wrapText="1" indent="1" readingOrder="1"/>
    </xf>
    <xf numFmtId="0" fontId="4" fillId="2" borderId="8" xfId="0" applyFont="1" applyFill="1" applyBorder="1" applyAlignment="1">
      <alignment horizontal="left" vertical="center" wrapText="1" readingOrder="1"/>
    </xf>
    <xf numFmtId="0" fontId="4" fillId="2" borderId="9" xfId="0" applyFont="1" applyFill="1" applyBorder="1" applyAlignment="1">
      <alignment horizontal="left" vertical="center" wrapText="1" readingOrder="1"/>
    </xf>
    <xf numFmtId="6" fontId="3" fillId="2" borderId="6" xfId="0" applyNumberFormat="1" applyFont="1" applyFill="1" applyBorder="1" applyAlignment="1">
      <alignment horizontal="right" vertical="top" wrapText="1" indent="1"/>
    </xf>
    <xf numFmtId="8" fontId="0" fillId="0" borderId="0" xfId="0" applyNumberFormat="1"/>
    <xf numFmtId="0" fontId="3" fillId="3" borderId="1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right" vertical="center" wrapText="1" indent="1" readingOrder="1"/>
    </xf>
    <xf numFmtId="0" fontId="4" fillId="3" borderId="3" xfId="0" applyFont="1" applyFill="1" applyBorder="1" applyAlignment="1">
      <alignment horizontal="right" vertical="center" wrapText="1" indent="1" readingOrder="1"/>
    </xf>
    <xf numFmtId="0" fontId="4" fillId="3" borderId="4" xfId="0" applyFont="1" applyFill="1" applyBorder="1" applyAlignment="1">
      <alignment horizontal="left" vertical="center" wrapText="1" readingOrder="1"/>
    </xf>
    <xf numFmtId="6" fontId="5" fillId="3" borderId="5" xfId="0" applyNumberFormat="1" applyFont="1" applyFill="1" applyBorder="1" applyAlignment="1">
      <alignment horizontal="right" vertical="center" wrapText="1" indent="1" readingOrder="1"/>
    </xf>
    <xf numFmtId="0" fontId="3" fillId="3" borderId="6" xfId="0" applyFont="1" applyFill="1" applyBorder="1" applyAlignment="1">
      <alignment horizontal="right" vertical="top" wrapText="1" indent="1"/>
    </xf>
    <xf numFmtId="0" fontId="3" fillId="3" borderId="5" xfId="0" applyFont="1" applyFill="1" applyBorder="1" applyAlignment="1">
      <alignment horizontal="right" vertical="top" wrapText="1" indent="1"/>
    </xf>
    <xf numFmtId="8" fontId="5" fillId="3" borderId="5" xfId="0" applyNumberFormat="1" applyFont="1" applyFill="1" applyBorder="1" applyAlignment="1">
      <alignment horizontal="right" vertical="center" wrapText="1" indent="1" readingOrder="1"/>
    </xf>
    <xf numFmtId="0" fontId="5" fillId="3" borderId="5" xfId="0" applyFont="1" applyFill="1" applyBorder="1" applyAlignment="1">
      <alignment horizontal="right" vertical="center" wrapText="1" indent="1" readingOrder="1"/>
    </xf>
    <xf numFmtId="0" fontId="4" fillId="3" borderId="7" xfId="0" applyFont="1" applyFill="1" applyBorder="1" applyAlignment="1">
      <alignment horizontal="left" vertical="center" wrapText="1" readingOrder="1"/>
    </xf>
    <xf numFmtId="0" fontId="3" fillId="3" borderId="10" xfId="0" applyFont="1" applyFill="1" applyBorder="1" applyAlignment="1">
      <alignment horizontal="right" vertical="top" wrapText="1" indent="1"/>
    </xf>
    <xf numFmtId="6" fontId="5" fillId="3" borderId="13" xfId="0" applyNumberFormat="1" applyFont="1" applyFill="1" applyBorder="1" applyAlignment="1">
      <alignment horizontal="right" vertical="center" wrapText="1" indent="1" readingOrder="1"/>
    </xf>
    <xf numFmtId="0" fontId="6" fillId="0" borderId="0" xfId="0" applyFont="1" applyAlignment="1">
      <alignment horizontal="left" vertical="center" indent="1" readingOrder="1"/>
    </xf>
    <xf numFmtId="0" fontId="1" fillId="0" borderId="0" xfId="0" applyFont="1"/>
    <xf numFmtId="0" fontId="2" fillId="0" borderId="0" xfId="0" applyFont="1"/>
    <xf numFmtId="0" fontId="4" fillId="2" borderId="0" xfId="0" applyFont="1" applyFill="1" applyAlignment="1">
      <alignment horizontal="left" vertical="center" wrapText="1" readingOrder="1"/>
    </xf>
    <xf numFmtId="0" fontId="3" fillId="4" borderId="1" xfId="0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right" vertical="center" wrapText="1" indent="1" readingOrder="1"/>
    </xf>
    <xf numFmtId="0" fontId="4" fillId="4" borderId="3" xfId="0" applyFont="1" applyFill="1" applyBorder="1" applyAlignment="1">
      <alignment horizontal="right" vertical="center" wrapText="1" indent="1" readingOrder="1"/>
    </xf>
    <xf numFmtId="0" fontId="4" fillId="4" borderId="4" xfId="0" applyFont="1" applyFill="1" applyBorder="1" applyAlignment="1">
      <alignment horizontal="left" vertical="center" wrapText="1" readingOrder="1"/>
    </xf>
    <xf numFmtId="6" fontId="5" fillId="4" borderId="5" xfId="0" applyNumberFormat="1" applyFont="1" applyFill="1" applyBorder="1" applyAlignment="1">
      <alignment horizontal="right" vertical="center" wrapText="1" indent="1" readingOrder="1"/>
    </xf>
    <xf numFmtId="0" fontId="3" fillId="4" borderId="6" xfId="0" applyFont="1" applyFill="1" applyBorder="1" applyAlignment="1">
      <alignment horizontal="right" vertical="top" wrapText="1" indent="1"/>
    </xf>
    <xf numFmtId="0" fontId="3" fillId="4" borderId="5" xfId="0" applyFont="1" applyFill="1" applyBorder="1" applyAlignment="1">
      <alignment horizontal="right" vertical="top" wrapText="1" indent="1"/>
    </xf>
    <xf numFmtId="0" fontId="5" fillId="4" borderId="5" xfId="0" applyFont="1" applyFill="1" applyBorder="1" applyAlignment="1">
      <alignment horizontal="right" vertical="center" wrapText="1" indent="1" readingOrder="1"/>
    </xf>
    <xf numFmtId="6" fontId="5" fillId="4" borderId="6" xfId="0" applyNumberFormat="1" applyFont="1" applyFill="1" applyBorder="1" applyAlignment="1">
      <alignment horizontal="right" vertical="center" wrapText="1" indent="1" readingOrder="1"/>
    </xf>
    <xf numFmtId="9" fontId="5" fillId="4" borderId="6" xfId="0" applyNumberFormat="1" applyFont="1" applyFill="1" applyBorder="1" applyAlignment="1">
      <alignment horizontal="right" vertical="center" wrapText="1" indent="1" readingOrder="1"/>
    </xf>
    <xf numFmtId="0" fontId="4" fillId="4" borderId="7" xfId="0" applyFont="1" applyFill="1" applyBorder="1" applyAlignment="1">
      <alignment horizontal="left" vertical="center" wrapText="1" readingOrder="1"/>
    </xf>
    <xf numFmtId="0" fontId="3" fillId="4" borderId="10" xfId="0" applyFont="1" applyFill="1" applyBorder="1" applyAlignment="1">
      <alignment horizontal="right" vertical="top" wrapText="1" indent="1"/>
    </xf>
    <xf numFmtId="0" fontId="3" fillId="3" borderId="13" xfId="0" applyFont="1" applyFill="1" applyBorder="1" applyAlignment="1">
      <alignment horizontal="right" vertical="top" wrapText="1" indent="1"/>
    </xf>
    <xf numFmtId="0" fontId="4" fillId="4" borderId="0" xfId="0" applyFont="1" applyFill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8" fillId="5" borderId="16" xfId="0" applyFont="1" applyFill="1" applyBorder="1" applyAlignment="1">
      <alignment vertical="center"/>
    </xf>
    <xf numFmtId="164" fontId="8" fillId="5" borderId="16" xfId="0" applyNumberFormat="1" applyFont="1" applyFill="1" applyBorder="1" applyAlignment="1">
      <alignment vertical="center"/>
    </xf>
    <xf numFmtId="0" fontId="11" fillId="6" borderId="16" xfId="0" applyFont="1" applyFill="1" applyBorder="1" applyAlignment="1">
      <alignment vertical="center"/>
    </xf>
    <xf numFmtId="164" fontId="11" fillId="6" borderId="16" xfId="0" applyNumberFormat="1" applyFont="1" applyFill="1" applyBorder="1" applyAlignment="1">
      <alignment vertical="center"/>
    </xf>
    <xf numFmtId="164" fontId="12" fillId="5" borderId="16" xfId="0" applyNumberFormat="1" applyFont="1" applyFill="1" applyBorder="1" applyAlignment="1">
      <alignment vertical="center"/>
    </xf>
    <xf numFmtId="165" fontId="12" fillId="5" borderId="16" xfId="0" applyNumberFormat="1" applyFont="1" applyFill="1" applyBorder="1" applyAlignment="1">
      <alignment vertical="center"/>
    </xf>
    <xf numFmtId="165" fontId="14" fillId="5" borderId="16" xfId="0" applyNumberFormat="1" applyFont="1" applyFill="1" applyBorder="1" applyAlignment="1">
      <alignment vertical="center"/>
    </xf>
    <xf numFmtId="0" fontId="9" fillId="5" borderId="17" xfId="0" applyFont="1" applyFill="1" applyBorder="1" applyAlignment="1">
      <alignment vertical="center"/>
    </xf>
    <xf numFmtId="0" fontId="8" fillId="5" borderId="17" xfId="0" applyFont="1" applyFill="1" applyBorder="1" applyAlignment="1">
      <alignment vertical="center"/>
    </xf>
    <xf numFmtId="0" fontId="10" fillId="5" borderId="16" xfId="0" applyFont="1" applyFill="1" applyBorder="1" applyAlignment="1">
      <alignment vertical="center" wrapText="1"/>
    </xf>
    <xf numFmtId="0" fontId="8" fillId="5" borderId="16" xfId="0" applyFont="1" applyFill="1" applyBorder="1" applyAlignment="1">
      <alignment vertical="center"/>
    </xf>
    <xf numFmtId="0" fontId="13" fillId="5" borderId="16" xfId="0" applyFont="1" applyFill="1" applyBorder="1" applyAlignment="1">
      <alignment vertical="center" wrapText="1"/>
    </xf>
    <xf numFmtId="164" fontId="8" fillId="5" borderId="16" xfId="0" applyNumberFormat="1" applyFont="1" applyFill="1" applyBorder="1" applyAlignment="1">
      <alignment vertical="center"/>
    </xf>
    <xf numFmtId="0" fontId="3" fillId="2" borderId="11" xfId="0" applyFont="1" applyFill="1" applyBorder="1" applyAlignment="1">
      <alignment horizontal="right" vertical="top" wrapText="1" indent="1"/>
    </xf>
    <xf numFmtId="0" fontId="3" fillId="2" borderId="12" xfId="0" applyFont="1" applyFill="1" applyBorder="1" applyAlignment="1">
      <alignment horizontal="right" vertical="top" wrapText="1" indent="1"/>
    </xf>
    <xf numFmtId="0" fontId="3" fillId="2" borderId="14" xfId="0" applyFont="1" applyFill="1" applyBorder="1" applyAlignment="1">
      <alignment horizontal="right" vertical="top" wrapText="1" indent="1"/>
    </xf>
    <xf numFmtId="0" fontId="3" fillId="2" borderId="15" xfId="0" applyFont="1" applyFill="1" applyBorder="1" applyAlignment="1">
      <alignment horizontal="right" vertical="top" wrapText="1" indent="1"/>
    </xf>
    <xf numFmtId="6" fontId="5" fillId="2" borderId="14" xfId="0" applyNumberFormat="1" applyFont="1" applyFill="1" applyBorder="1" applyAlignment="1">
      <alignment horizontal="right" vertical="center" wrapText="1" indent="1" readingOrder="1"/>
    </xf>
    <xf numFmtId="6" fontId="5" fillId="2" borderId="15" xfId="0" applyNumberFormat="1" applyFont="1" applyFill="1" applyBorder="1" applyAlignment="1">
      <alignment horizontal="right" vertical="center" wrapText="1" inden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I57"/>
  <sheetViews>
    <sheetView showGridLines="0" tabSelected="1" workbookViewI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4.4" x14ac:dyDescent="0.3"/>
  <cols>
    <col min="1" max="2" width="2" customWidth="1"/>
    <col min="3" max="3" width="43" customWidth="1"/>
    <col min="4" max="9" width="15" customWidth="1"/>
  </cols>
  <sheetData>
    <row r="2" spans="3:9" ht="26" customHeight="1" x14ac:dyDescent="0.3">
      <c r="C2" s="51" t="s">
        <v>31</v>
      </c>
      <c r="D2" s="52"/>
      <c r="E2" s="52"/>
      <c r="F2" s="52"/>
      <c r="G2" s="52"/>
      <c r="H2" s="52"/>
      <c r="I2" s="52"/>
    </row>
    <row r="3" spans="3:9" ht="24" customHeight="1" x14ac:dyDescent="0.3">
      <c r="C3" s="53" t="s">
        <v>32</v>
      </c>
      <c r="D3" s="54"/>
      <c r="E3" s="54"/>
      <c r="F3" s="54"/>
      <c r="G3" s="54"/>
      <c r="H3" s="54"/>
      <c r="I3" s="54"/>
    </row>
    <row r="4" spans="3:9" ht="16" customHeight="1" x14ac:dyDescent="0.3">
      <c r="C4" s="44" t="inlineStr">
        <is>
          <t>Author: Eshan Mukherjee</t>
        </is>
      </c>
      <c r="D4" s="44"/>
      <c r="E4" s="44"/>
      <c r="F4" s="44"/>
      <c r="G4" s="44"/>
      <c r="H4" s="44"/>
      <c r="I4" s="44"/>
    </row>
    <row r="5" spans="3:9" ht="8" customHeight="1" x14ac:dyDescent="0.3">
      <c r="C5" s="44"/>
      <c r="D5" s="44"/>
      <c r="E5" s="44"/>
      <c r="F5" s="44"/>
      <c r="G5" s="44"/>
      <c r="H5" s="44"/>
      <c r="I5" s="44"/>
    </row>
    <row r="6" spans="3:9" ht="8" customHeight="1" x14ac:dyDescent="0.3">
      <c r="C6" s="44"/>
      <c r="D6" s="44"/>
      <c r="E6" s="44"/>
      <c r="F6" s="44"/>
      <c r="G6" s="44"/>
      <c r="H6" s="44"/>
      <c r="I6" s="44"/>
    </row>
    <row r="7" spans="3:9" ht="8" customHeight="1" x14ac:dyDescent="0.3">
      <c r="C7" s="44"/>
      <c r="D7" s="44"/>
      <c r="E7" s="44"/>
      <c r="F7" s="44"/>
      <c r="G7" s="44"/>
      <c r="H7" s="44"/>
      <c r="I7" s="44"/>
    </row>
    <row r="8" spans="3:9" ht="16" customHeight="1" x14ac:dyDescent="0.3">
      <c r="C8" s="46" t="s">
        <v>33</v>
      </c>
      <c r="D8" s="47"/>
      <c r="E8" s="47"/>
      <c r="F8" s="47"/>
      <c r="G8" s="47"/>
      <c r="H8" s="47"/>
      <c r="I8" s="47"/>
    </row>
    <row r="9" spans="3:9" ht="16" customHeight="1" x14ac:dyDescent="0.3">
      <c r="C9" s="44" t="s">
        <v>34</v>
      </c>
      <c r="D9" s="45" t="s">
        <v>35</v>
      </c>
      <c r="E9" s="45" t="s">
        <v>36</v>
      </c>
      <c r="F9" s="45" t="s">
        <v>37</v>
      </c>
      <c r="G9" s="45"/>
      <c r="H9" s="45"/>
      <c r="I9" s="45"/>
    </row>
    <row r="10" spans="3:9" ht="14" customHeight="1" x14ac:dyDescent="0.3">
      <c r="C10" s="44" t="s">
        <v>38</v>
      </c>
      <c r="D10" s="48">
        <f>Sheet1!C30</f>
        <v>487.27680000000004</v>
      </c>
      <c r="E10" s="48">
        <f>Sheet1!C32</f>
        <v>157.27680000000004</v>
      </c>
      <c r="F10" s="45" t="s">
        <v>39</v>
      </c>
      <c r="G10" s="45"/>
      <c r="H10" s="45"/>
      <c r="I10" s="45"/>
    </row>
    <row r="11" spans="3:9" ht="14" customHeight="1" x14ac:dyDescent="0.3">
      <c r="C11" s="44" t="s">
        <v>40</v>
      </c>
      <c r="D11" s="48">
        <f>Sheet1!C49</f>
        <v>76317.62</v>
      </c>
      <c r="E11" s="48">
        <f>Sheet1!C51</f>
        <v>16427.619999999995</v>
      </c>
      <c r="F11" s="48">
        <f>Sheet1!C53</f>
        <v>8251.8671794871843</v>
      </c>
      <c r="G11" s="45"/>
      <c r="H11" s="45"/>
      <c r="I11" s="45"/>
    </row>
    <row r="12" spans="3:9" ht="14" customHeight="1" x14ac:dyDescent="0.3">
      <c r="C12" s="44" t="s">
        <v>41</v>
      </c>
      <c r="D12" s="48">
        <f>Sheet1!C66</f>
        <v>414</v>
      </c>
      <c r="E12" s="48">
        <f>Sheet1!C68</f>
        <v>7370</v>
      </c>
      <c r="F12" s="48">
        <f>Sheet1!C70</f>
        <v>7630</v>
      </c>
      <c r="G12" s="45"/>
      <c r="H12" s="45"/>
      <c r="I12" s="45"/>
    </row>
    <row r="13" spans="3:9" ht="8" customHeight="1" x14ac:dyDescent="0.3">
      <c r="C13" s="44"/>
      <c r="D13" s="45"/>
      <c r="E13" s="45"/>
      <c r="F13" s="45"/>
      <c r="G13" s="45"/>
      <c r="H13" s="45"/>
      <c r="I13" s="45"/>
    </row>
    <row r="14" spans="3:9" ht="8" customHeight="1" x14ac:dyDescent="0.3">
      <c r="C14" s="44"/>
      <c r="D14" s="45"/>
      <c r="E14" s="45"/>
      <c r="F14" s="45"/>
      <c r="G14" s="45"/>
      <c r="H14" s="45"/>
      <c r="I14" s="45"/>
    </row>
    <row r="15" spans="3:9" ht="8" customHeight="1" x14ac:dyDescent="0.3">
      <c r="C15" s="44"/>
      <c r="D15" s="45"/>
      <c r="E15" s="45"/>
      <c r="F15" s="45"/>
      <c r="G15" s="45"/>
      <c r="H15" s="45"/>
      <c r="I15" s="45"/>
    </row>
    <row r="16" spans="3:9" ht="8" customHeight="1" x14ac:dyDescent="0.3">
      <c r="C16" s="44"/>
      <c r="D16" s="45"/>
      <c r="E16" s="45"/>
      <c r="F16" s="45"/>
      <c r="G16" s="45"/>
      <c r="H16" s="45"/>
      <c r="I16" s="45"/>
    </row>
    <row r="17" spans="3:9" ht="24" customHeight="1" x14ac:dyDescent="0.3">
      <c r="C17" s="55" t="s">
        <v>42</v>
      </c>
      <c r="D17" s="56"/>
      <c r="E17" s="56"/>
      <c r="F17" s="56"/>
      <c r="G17" s="56"/>
      <c r="H17" s="56"/>
      <c r="I17" s="56"/>
    </row>
    <row r="18" spans="3:9" ht="8" customHeight="1" x14ac:dyDescent="0.3">
      <c r="C18" s="44"/>
      <c r="D18" s="45"/>
      <c r="E18" s="45"/>
      <c r="F18" s="45"/>
      <c r="G18" s="45"/>
      <c r="H18" s="45"/>
      <c r="I18" s="45"/>
    </row>
    <row r="19" spans="3:9" ht="8" customHeight="1" x14ac:dyDescent="0.3">
      <c r="C19" s="44"/>
      <c r="D19" s="45"/>
      <c r="E19" s="45"/>
      <c r="F19" s="45"/>
      <c r="G19" s="45"/>
      <c r="H19" s="45"/>
      <c r="I19" s="45"/>
    </row>
    <row r="20" spans="3:9" ht="8" customHeight="1" x14ac:dyDescent="0.3">
      <c r="C20" s="44"/>
      <c r="D20" s="45"/>
      <c r="E20" s="45"/>
      <c r="F20" s="45"/>
      <c r="G20" s="45"/>
      <c r="H20" s="45"/>
      <c r="I20" s="45"/>
    </row>
    <row r="21" spans="3:9" ht="8" customHeight="1" x14ac:dyDescent="0.3">
      <c r="C21" s="44"/>
      <c r="D21" s="45"/>
      <c r="E21" s="45"/>
      <c r="F21" s="45"/>
      <c r="G21" s="45"/>
      <c r="H21" s="45"/>
      <c r="I21" s="45"/>
    </row>
    <row r="22" spans="3:9" ht="8" customHeight="1" x14ac:dyDescent="0.3">
      <c r="C22" s="44"/>
      <c r="D22" s="45"/>
      <c r="E22" s="45"/>
      <c r="F22" s="45"/>
      <c r="G22" s="45"/>
      <c r="H22" s="45"/>
      <c r="I22" s="45"/>
    </row>
    <row r="23" spans="3:9" ht="16" customHeight="1" x14ac:dyDescent="0.3">
      <c r="C23" s="46" t="s">
        <v>43</v>
      </c>
      <c r="D23" s="47"/>
      <c r="E23" s="47"/>
      <c r="F23" s="47"/>
      <c r="G23" s="47"/>
      <c r="H23" s="47"/>
      <c r="I23" s="47"/>
    </row>
    <row r="24" spans="3:9" ht="8" customHeight="1" x14ac:dyDescent="0.3">
      <c r="C24" s="44"/>
      <c r="D24" s="45"/>
      <c r="E24" s="45"/>
      <c r="F24" s="45"/>
      <c r="G24" s="45"/>
      <c r="H24" s="45"/>
      <c r="I24" s="45"/>
    </row>
    <row r="25" spans="3:9" ht="14" customHeight="1" x14ac:dyDescent="0.3">
      <c r="C25" s="44" t="s">
        <v>44</v>
      </c>
      <c r="D25" s="48">
        <f>Sheet1!C57</f>
        <v>5275</v>
      </c>
      <c r="E25" s="45"/>
      <c r="F25" s="45"/>
      <c r="G25" s="45"/>
      <c r="H25" s="45"/>
      <c r="I25" s="45"/>
    </row>
    <row r="26" spans="3:9" ht="14" customHeight="1" x14ac:dyDescent="0.3">
      <c r="C26" s="44" t="s">
        <v>45</v>
      </c>
      <c r="D26" s="48">
        <f>Sheet1!D57</f>
        <v>225</v>
      </c>
      <c r="E26" s="45"/>
      <c r="F26" s="45"/>
      <c r="G26" s="45"/>
      <c r="H26" s="45"/>
      <c r="I26" s="45"/>
    </row>
    <row r="27" spans="3:9" ht="14" customHeight="1" x14ac:dyDescent="0.3">
      <c r="C27" s="44" t="s">
        <v>46</v>
      </c>
      <c r="D27" s="48">
        <f>Sheet1!D58</f>
        <v>280</v>
      </c>
      <c r="E27" s="45"/>
      <c r="F27" s="45"/>
      <c r="G27" s="45"/>
      <c r="H27" s="45"/>
      <c r="I27" s="45"/>
    </row>
    <row r="28" spans="3:9" ht="14" customHeight="1" x14ac:dyDescent="0.3">
      <c r="C28" s="44" t="s">
        <v>47</v>
      </c>
      <c r="D28" s="48">
        <f>Sheet1!D59</f>
        <v>134</v>
      </c>
      <c r="E28" s="45"/>
      <c r="F28" s="45"/>
      <c r="G28" s="45"/>
      <c r="H28" s="45"/>
      <c r="I28" s="45"/>
    </row>
    <row r="29" spans="3:9" ht="14" customHeight="1" x14ac:dyDescent="0.3">
      <c r="C29" s="44" t="s">
        <v>48</v>
      </c>
      <c r="D29" s="48">
        <f>Sheet1!E61</f>
        <v>1800</v>
      </c>
      <c r="E29" s="45"/>
      <c r="F29" s="45"/>
      <c r="G29" s="45"/>
      <c r="H29" s="45"/>
      <c r="I29" s="45"/>
    </row>
    <row r="30" spans="3:9" ht="14" customHeight="1" x14ac:dyDescent="0.3">
      <c r="C30" s="44" t="s">
        <v>24</v>
      </c>
      <c r="D30" s="49">
        <f>Sheet1!E62</f>
        <v>0.25</v>
      </c>
      <c r="E30" s="45"/>
      <c r="F30" s="45"/>
      <c r="G30" s="45"/>
      <c r="H30" s="45"/>
      <c r="I30" s="45"/>
    </row>
    <row r="31" spans="3:9" ht="14" customHeight="1" x14ac:dyDescent="0.3">
      <c r="C31" s="44" t="s">
        <v>49</v>
      </c>
      <c r="D31" s="49">
        <f>Sheet1!E63</f>
        <v>0.09</v>
      </c>
      <c r="E31" s="45"/>
      <c r="F31" s="45"/>
      <c r="G31" s="45"/>
      <c r="H31" s="45"/>
      <c r="I31" s="45"/>
    </row>
    <row r="32" spans="3:9" ht="8" customHeight="1" x14ac:dyDescent="0.3">
      <c r="C32" s="44"/>
      <c r="D32" s="45"/>
      <c r="E32" s="45"/>
      <c r="F32" s="45"/>
      <c r="G32" s="45"/>
      <c r="H32" s="45"/>
      <c r="I32" s="45"/>
    </row>
    <row r="33" spans="3:9" ht="8" customHeight="1" x14ac:dyDescent="0.3">
      <c r="C33" s="44"/>
      <c r="D33" s="45"/>
      <c r="E33" s="45"/>
      <c r="F33" s="45"/>
      <c r="G33" s="45"/>
      <c r="H33" s="45"/>
      <c r="I33" s="45"/>
    </row>
    <row r="34" spans="3:9" ht="14" customHeight="1" x14ac:dyDescent="0.3">
      <c r="C34" s="44" t="s">
        <v>50</v>
      </c>
      <c r="D34" s="50">
        <f>D27/D26-1</f>
        <v>0.24444444444444446</v>
      </c>
      <c r="E34" s="45"/>
      <c r="F34" s="45"/>
      <c r="G34" s="45"/>
      <c r="H34" s="45"/>
      <c r="I34" s="45"/>
    </row>
    <row r="35" spans="3:9" ht="8" customHeight="1" x14ac:dyDescent="0.3">
      <c r="C35" s="44"/>
      <c r="D35" s="45"/>
      <c r="E35" s="45"/>
      <c r="F35" s="45"/>
      <c r="G35" s="45"/>
      <c r="H35" s="45"/>
      <c r="I35" s="45"/>
    </row>
    <row r="36" spans="3:9" ht="8" customHeight="1" x14ac:dyDescent="0.3">
      <c r="C36" s="44"/>
      <c r="D36" s="45"/>
      <c r="E36" s="45"/>
      <c r="F36" s="45"/>
      <c r="G36" s="45"/>
      <c r="H36" s="45"/>
      <c r="I36" s="45"/>
    </row>
    <row r="37" spans="3:9" ht="8" customHeight="1" x14ac:dyDescent="0.3">
      <c r="C37" s="44"/>
      <c r="D37" s="45"/>
      <c r="E37" s="45"/>
      <c r="F37" s="45"/>
      <c r="G37" s="45"/>
      <c r="H37" s="45"/>
      <c r="I37" s="45"/>
    </row>
    <row r="38" spans="3:9" ht="8" customHeight="1" x14ac:dyDescent="0.3">
      <c r="C38" s="44"/>
      <c r="D38" s="45"/>
      <c r="E38" s="45"/>
      <c r="F38" s="45"/>
      <c r="G38" s="45"/>
      <c r="H38" s="45"/>
      <c r="I38" s="45"/>
    </row>
    <row r="39" spans="3:9" ht="24" customHeight="1" x14ac:dyDescent="0.3">
      <c r="C39" s="55" t="s">
        <v>51</v>
      </c>
      <c r="D39" s="56"/>
      <c r="E39" s="56"/>
      <c r="F39" s="56"/>
      <c r="G39" s="56"/>
      <c r="H39" s="56"/>
      <c r="I39" s="56"/>
    </row>
    <row r="40" spans="3:9" ht="8" customHeight="1" x14ac:dyDescent="0.3">
      <c r="C40" s="44"/>
      <c r="D40" s="45"/>
      <c r="E40" s="45"/>
      <c r="F40" s="45"/>
      <c r="G40" s="45"/>
      <c r="H40" s="45"/>
      <c r="I40" s="45"/>
    </row>
    <row r="41" spans="3:9" ht="8" customHeight="1" x14ac:dyDescent="0.3">
      <c r="C41" s="44"/>
      <c r="D41" s="45"/>
      <c r="E41" s="45"/>
      <c r="F41" s="45"/>
      <c r="G41" s="45"/>
      <c r="H41" s="45"/>
      <c r="I41" s="45"/>
    </row>
    <row r="42" spans="3:9" ht="8" customHeight="1" x14ac:dyDescent="0.3">
      <c r="C42" s="44"/>
      <c r="D42" s="45"/>
      <c r="E42" s="45"/>
      <c r="F42" s="45"/>
      <c r="G42" s="45"/>
      <c r="H42" s="45"/>
      <c r="I42" s="45"/>
    </row>
    <row r="43" spans="3:9" ht="8" customHeight="1" x14ac:dyDescent="0.3">
      <c r="C43" s="44"/>
      <c r="D43" s="45"/>
      <c r="E43" s="45"/>
      <c r="F43" s="45"/>
      <c r="G43" s="45"/>
      <c r="H43" s="45"/>
      <c r="I43" s="45"/>
    </row>
    <row r="44" spans="3:9" ht="8" customHeight="1" x14ac:dyDescent="0.3">
      <c r="C44" s="44"/>
      <c r="D44" s="45"/>
      <c r="E44" s="45"/>
      <c r="F44" s="45"/>
      <c r="G44" s="45"/>
      <c r="H44" s="45"/>
      <c r="I44" s="45"/>
    </row>
    <row r="45" spans="3:9" ht="8" customHeight="1" x14ac:dyDescent="0.3">
      <c r="C45" s="44"/>
      <c r="D45" s="45"/>
      <c r="E45" s="45"/>
      <c r="F45" s="45"/>
      <c r="G45" s="45"/>
      <c r="H45" s="45"/>
      <c r="I45" s="45"/>
    </row>
    <row r="46" spans="3:9" ht="8" customHeight="1" x14ac:dyDescent="0.3">
      <c r="C46" s="44"/>
      <c r="D46" s="45"/>
      <c r="E46" s="45"/>
      <c r="F46" s="45"/>
      <c r="G46" s="45"/>
      <c r="H46" s="45"/>
      <c r="I46" s="45"/>
    </row>
    <row r="47" spans="3:9" ht="8" customHeight="1" x14ac:dyDescent="0.3">
      <c r="C47" s="44"/>
      <c r="D47" s="45"/>
      <c r="E47" s="45"/>
      <c r="F47" s="45"/>
      <c r="G47" s="45"/>
      <c r="H47" s="45"/>
      <c r="I47" s="45"/>
    </row>
    <row r="48" spans="3:9" ht="8" customHeight="1" x14ac:dyDescent="0.3">
      <c r="C48" s="44"/>
      <c r="D48" s="45"/>
      <c r="E48" s="45"/>
      <c r="F48" s="45"/>
      <c r="G48" s="45"/>
      <c r="H48" s="45"/>
      <c r="I48" s="45"/>
    </row>
    <row r="49" spans="3:9" ht="8" customHeight="1" x14ac:dyDescent="0.3">
      <c r="C49" s="44"/>
      <c r="D49" s="45"/>
      <c r="E49" s="45"/>
      <c r="F49" s="45"/>
      <c r="G49" s="45"/>
      <c r="H49" s="45"/>
      <c r="I49" s="45"/>
    </row>
    <row r="50" spans="3:9" ht="8" customHeight="1" x14ac:dyDescent="0.3">
      <c r="C50" s="44"/>
      <c r="D50" s="45"/>
      <c r="E50" s="45"/>
      <c r="F50" s="45"/>
      <c r="G50" s="45"/>
      <c r="H50" s="45"/>
      <c r="I50" s="45"/>
    </row>
    <row r="51" spans="3:9" ht="8" customHeight="1" x14ac:dyDescent="0.3">
      <c r="C51" s="44"/>
      <c r="D51" s="45"/>
      <c r="E51" s="45"/>
      <c r="F51" s="45"/>
      <c r="G51" s="45"/>
      <c r="H51" s="45"/>
      <c r="I51" s="45"/>
    </row>
    <row r="52" spans="3:9" ht="8" customHeight="1" x14ac:dyDescent="0.3">
      <c r="C52" s="44"/>
      <c r="D52" s="45"/>
      <c r="E52" s="45"/>
      <c r="F52" s="45"/>
      <c r="G52" s="45"/>
      <c r="H52" s="45"/>
      <c r="I52" s="45"/>
    </row>
    <row r="53" spans="3:9" ht="8" customHeight="1" x14ac:dyDescent="0.3">
      <c r="C53" s="44"/>
      <c r="D53" s="45"/>
      <c r="E53" s="45"/>
      <c r="F53" s="45"/>
      <c r="G53" s="45"/>
      <c r="H53" s="45"/>
      <c r="I53" s="45"/>
    </row>
    <row r="54" spans="3:9" ht="8" customHeight="1" x14ac:dyDescent="0.3">
      <c r="C54" s="44"/>
      <c r="D54" s="45"/>
      <c r="E54" s="45"/>
      <c r="F54" s="45"/>
      <c r="G54" s="45"/>
      <c r="H54" s="45"/>
      <c r="I54" s="45"/>
    </row>
    <row r="55" spans="3:9" ht="8" customHeight="1" x14ac:dyDescent="0.3">
      <c r="C55" s="44"/>
      <c r="D55" s="45"/>
      <c r="E55" s="45"/>
      <c r="F55" s="45"/>
      <c r="G55" s="45"/>
      <c r="H55" s="45"/>
      <c r="I55" s="45"/>
    </row>
    <row r="56" spans="3:9" ht="8" customHeight="1" x14ac:dyDescent="0.3">
      <c r="C56" s="44"/>
      <c r="D56" s="45"/>
      <c r="E56" s="45"/>
      <c r="F56" s="45"/>
      <c r="G56" s="45"/>
      <c r="H56" s="45"/>
      <c r="I56" s="45"/>
    </row>
    <row r="57" spans="3:9" ht="8" customHeight="1" x14ac:dyDescent="0.3">
      <c r="C57" s="44"/>
      <c r="D57" s="45"/>
      <c r="E57" s="45"/>
      <c r="F57" s="45"/>
      <c r="G57" s="45"/>
      <c r="H57" s="45"/>
      <c r="I57" s="45"/>
    </row>
  </sheetData>
  <mergeCells count="5">
    <mergeCell ref="C2:I2"/>
    <mergeCell ref="C3:I3"/>
    <mergeCell ref="C17:I17"/>
    <mergeCell ref="C39:I39"/>
    <mergeCell ref="C4:I4"/>
  </mergeCells>
  <pageMargins left="0.3888888888888889" right="0.3888888888888889" top="0.3888888888888889" bottom="0.3888888888888889" header="0.3" footer="0.3"/>
  <pageSetup paperSize="9" fitToHeight="1" orientation="landscape" r:id="rId1" fitToWidth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9B735-886A-476B-A903-2AAA83A96408}">
  <dimension ref="A1:G70"/>
  <sheetViews>
    <sheetView tabSelected="0" topLeftCell="A26" workbookViewId="0">
      <selection activeCell="D8" sqref="D8"/>
    </sheetView>
  </sheetViews>
  <sheetFormatPr defaultRowHeight="14.4" x14ac:dyDescent="0.3"/>
  <cols>
    <col min="2" max="2" width="28.21875" customWidth="1"/>
    <col min="3" max="3" width="15" bestFit="1" customWidth="1"/>
    <col min="4" max="4" width="13.44140625" bestFit="1" customWidth="1"/>
    <col min="5" max="5" width="14.109375" bestFit="1" customWidth="1"/>
    <col min="7" max="7" width="20.109375" customWidth="1"/>
  </cols>
  <sheetData>
    <row r="1" spans="1:7" ht="15" thickBot="1" x14ac:dyDescent="0.35">
      <c r="A1" s="25" t="s">
        <v>10</v>
      </c>
    </row>
    <row r="2" spans="1:7" ht="15.6" thickTop="1" thickBot="1" x14ac:dyDescent="0.35">
      <c r="B2" s="2"/>
      <c r="C2" s="3" t="s">
        <v>0</v>
      </c>
      <c r="D2" s="3" t="s">
        <v>1</v>
      </c>
      <c r="E2" s="4" t="s">
        <v>2</v>
      </c>
    </row>
    <row r="3" spans="1:7" ht="33" customHeight="1" thickBot="1" x14ac:dyDescent="0.35">
      <c r="B3" s="5" t="s">
        <v>3</v>
      </c>
      <c r="C3" s="6">
        <v>30</v>
      </c>
      <c r="D3" s="6">
        <v>22</v>
      </c>
      <c r="E3" s="11"/>
    </row>
    <row r="4" spans="1:7" ht="30.6" customHeight="1" thickBot="1" x14ac:dyDescent="0.35">
      <c r="B4" s="5" t="s">
        <v>4</v>
      </c>
      <c r="C4" s="8">
        <v>40</v>
      </c>
      <c r="D4" s="8">
        <v>15</v>
      </c>
      <c r="E4" s="7"/>
    </row>
    <row r="5" spans="1:7" ht="37.200000000000003" customHeight="1" thickBot="1" x14ac:dyDescent="0.35">
      <c r="B5" s="5" t="s">
        <v>5</v>
      </c>
      <c r="C5" s="6">
        <v>1200</v>
      </c>
      <c r="D5" s="6">
        <v>330</v>
      </c>
      <c r="E5" s="11"/>
    </row>
    <row r="6" spans="1:7" ht="36.6" customHeight="1" x14ac:dyDescent="0.3">
      <c r="B6" s="9" t="s">
        <v>6</v>
      </c>
      <c r="C6" s="57"/>
      <c r="D6" s="57"/>
      <c r="E6" s="61">
        <v>250</v>
      </c>
    </row>
    <row r="7" spans="1:7" ht="39.6" customHeight="1" thickBot="1" x14ac:dyDescent="0.35">
      <c r="B7" s="10" t="s">
        <v>7</v>
      </c>
      <c r="C7" s="58"/>
      <c r="D7" s="58"/>
      <c r="E7" s="62"/>
    </row>
    <row r="8" spans="1:7" ht="15" thickTop="1" x14ac:dyDescent="0.3"/>
    <row r="9" spans="1:7" ht="15" thickBot="1" x14ac:dyDescent="0.35"/>
    <row r="10" spans="1:7" ht="15.6" thickTop="1" thickBot="1" x14ac:dyDescent="0.35">
      <c r="B10" s="13"/>
      <c r="C10" s="14" t="s">
        <v>0</v>
      </c>
      <c r="D10" s="14" t="s">
        <v>1</v>
      </c>
      <c r="E10" s="15" t="s">
        <v>2</v>
      </c>
    </row>
    <row r="11" spans="1:7" ht="15" thickBot="1" x14ac:dyDescent="0.35">
      <c r="B11" s="16" t="s">
        <v>3</v>
      </c>
      <c r="C11" s="17">
        <v>30</v>
      </c>
      <c r="D11" s="17">
        <v>22</v>
      </c>
      <c r="E11" s="18"/>
    </row>
    <row r="12" spans="1:7" ht="15" thickBot="1" x14ac:dyDescent="0.35">
      <c r="B12" s="16" t="s">
        <v>8</v>
      </c>
      <c r="C12" s="19"/>
      <c r="D12" s="20">
        <v>30.8</v>
      </c>
      <c r="E12" s="18"/>
      <c r="G12" s="25" t="s">
        <v>10</v>
      </c>
    </row>
    <row r="13" spans="1:7" ht="15" thickBot="1" x14ac:dyDescent="0.35">
      <c r="B13" s="16" t="s">
        <v>4</v>
      </c>
      <c r="C13" s="21">
        <v>40</v>
      </c>
      <c r="D13" s="21">
        <v>15</v>
      </c>
      <c r="E13" s="18"/>
    </row>
    <row r="14" spans="1:7" ht="28.2" thickBot="1" x14ac:dyDescent="0.35">
      <c r="B14" s="16" t="s">
        <v>9</v>
      </c>
      <c r="C14" s="17">
        <v>1200</v>
      </c>
      <c r="D14" s="17">
        <v>330</v>
      </c>
      <c r="E14" s="18"/>
    </row>
    <row r="15" spans="1:7" ht="28.2" thickBot="1" x14ac:dyDescent="0.35">
      <c r="B15" s="22" t="s">
        <v>6</v>
      </c>
      <c r="C15" s="23"/>
      <c r="D15" s="23"/>
      <c r="E15" s="24">
        <v>170</v>
      </c>
    </row>
    <row r="16" spans="1:7" ht="15" thickTop="1" x14ac:dyDescent="0.3"/>
    <row r="17" spans="1:5" x14ac:dyDescent="0.3">
      <c r="A17" s="25" t="s">
        <v>10</v>
      </c>
    </row>
    <row r="20" spans="1:5" ht="21.6" thickBot="1" x14ac:dyDescent="0.45">
      <c r="B20" s="26" t="s">
        <v>11</v>
      </c>
    </row>
    <row r="21" spans="1:5" ht="15.6" thickTop="1" thickBot="1" x14ac:dyDescent="0.35">
      <c r="B21" s="2"/>
      <c r="C21" s="3" t="s">
        <v>0</v>
      </c>
      <c r="D21" s="3" t="s">
        <v>1</v>
      </c>
      <c r="E21" s="4" t="s">
        <v>2</v>
      </c>
    </row>
    <row r="22" spans="1:5" ht="15" thickBot="1" x14ac:dyDescent="0.35">
      <c r="B22" s="5" t="s">
        <v>3</v>
      </c>
      <c r="C22" s="6">
        <v>30</v>
      </c>
      <c r="D22" s="6">
        <v>22</v>
      </c>
      <c r="E22" s="7"/>
    </row>
    <row r="23" spans="1:5" ht="15" thickBot="1" x14ac:dyDescent="0.35">
      <c r="B23" s="5" t="s">
        <v>4</v>
      </c>
      <c r="C23" s="8">
        <v>40</v>
      </c>
      <c r="D23" s="8">
        <v>15</v>
      </c>
      <c r="E23" s="7"/>
    </row>
    <row r="24" spans="1:5" ht="28.2" thickBot="1" x14ac:dyDescent="0.35">
      <c r="B24" s="5" t="s">
        <v>5</v>
      </c>
      <c r="C24" s="6">
        <v>1200</v>
      </c>
      <c r="D24" s="6">
        <v>330</v>
      </c>
      <c r="E24" s="7"/>
    </row>
    <row r="25" spans="1:5" ht="27.6" x14ac:dyDescent="0.3">
      <c r="B25" s="9" t="s">
        <v>6</v>
      </c>
      <c r="C25" s="57"/>
      <c r="D25" s="57"/>
      <c r="E25" s="61">
        <v>250</v>
      </c>
    </row>
    <row r="26" spans="1:5" ht="28.2" thickBot="1" x14ac:dyDescent="0.35">
      <c r="B26" s="10" t="s">
        <v>7</v>
      </c>
      <c r="C26" s="58"/>
      <c r="D26" s="58"/>
      <c r="E26" s="62"/>
    </row>
    <row r="27" spans="1:5" ht="15" thickTop="1" x14ac:dyDescent="0.3"/>
    <row r="28" spans="1:5" x14ac:dyDescent="0.3">
      <c r="B28" s="28" t="s">
        <v>12</v>
      </c>
      <c r="C28">
        <f>(1200+330+250-225)/(C23+0.541*15)</f>
        <v>32.318403824171256</v>
      </c>
    </row>
    <row r="30" spans="1:5" x14ac:dyDescent="0.3">
      <c r="B30" s="28" t="s">
        <v>13</v>
      </c>
      <c r="C30">
        <f>225+(32.32*0.541*15)</f>
        <v>487.27680000000004</v>
      </c>
    </row>
    <row r="32" spans="1:5" x14ac:dyDescent="0.3">
      <c r="B32" t="s">
        <v>14</v>
      </c>
      <c r="C32">
        <f>C30-330</f>
        <v>157.27680000000004</v>
      </c>
    </row>
    <row r="36" spans="2:5" ht="18.600000000000001" thickBot="1" x14ac:dyDescent="0.4">
      <c r="B36" s="27" t="s">
        <v>19</v>
      </c>
      <c r="C36" s="27" t="s">
        <v>20</v>
      </c>
    </row>
    <row r="37" spans="2:5" ht="70.2" thickTop="1" thickBot="1" x14ac:dyDescent="0.35">
      <c r="B37" s="2"/>
      <c r="C37" s="3" t="s">
        <v>15</v>
      </c>
      <c r="D37" s="3" t="s">
        <v>16</v>
      </c>
      <c r="E37" s="4" t="s">
        <v>2</v>
      </c>
    </row>
    <row r="38" spans="2:5" ht="28.2" thickBot="1" x14ac:dyDescent="0.35">
      <c r="B38" s="5" t="s">
        <v>17</v>
      </c>
      <c r="C38" s="6">
        <v>235</v>
      </c>
      <c r="D38" s="6">
        <v>265</v>
      </c>
      <c r="E38" s="7"/>
    </row>
    <row r="39" spans="2:5" ht="15" thickBot="1" x14ac:dyDescent="0.35">
      <c r="B39" s="5" t="s">
        <v>4</v>
      </c>
      <c r="C39" s="8">
        <v>594.79999999999995</v>
      </c>
      <c r="D39" s="8">
        <v>226</v>
      </c>
      <c r="E39" s="7"/>
    </row>
    <row r="40" spans="2:5" ht="28.2" thickBot="1" x14ac:dyDescent="0.35">
      <c r="B40" s="5" t="s">
        <v>5</v>
      </c>
      <c r="C40" s="6">
        <v>139778</v>
      </c>
      <c r="D40" s="6">
        <v>59890</v>
      </c>
      <c r="E40" s="7"/>
    </row>
    <row r="41" spans="2:5" ht="27.6" x14ac:dyDescent="0.3">
      <c r="B41" s="9" t="s">
        <v>6</v>
      </c>
      <c r="C41" s="57"/>
      <c r="D41" s="57"/>
      <c r="E41" s="59">
        <f>2.75*(1-0.3)/0.078</f>
        <v>24.679487179487179</v>
      </c>
    </row>
    <row r="42" spans="2:5" ht="42" thickBot="1" x14ac:dyDescent="0.35">
      <c r="B42" s="10" t="s">
        <v>18</v>
      </c>
      <c r="C42" s="58"/>
      <c r="D42" s="58"/>
      <c r="E42" s="60"/>
    </row>
    <row r="43" spans="2:5" ht="15" thickTop="1" x14ac:dyDescent="0.3"/>
    <row r="44" spans="2:5" x14ac:dyDescent="0.3">
      <c r="B44" s="28" t="s">
        <v>30</v>
      </c>
      <c r="C44">
        <f>E41*1000</f>
        <v>24679.48717948718</v>
      </c>
    </row>
    <row r="45" spans="2:5" x14ac:dyDescent="0.3">
      <c r="B45" s="43"/>
    </row>
    <row r="46" spans="2:5" x14ac:dyDescent="0.3">
      <c r="B46" s="43"/>
    </row>
    <row r="47" spans="2:5" x14ac:dyDescent="0.3">
      <c r="B47" s="28" t="s">
        <v>12</v>
      </c>
      <c r="C47" s="12">
        <f>((C40+D40+(E41*1000)-20073))/(C39+D39)</f>
        <v>248.8724259009347</v>
      </c>
    </row>
    <row r="48" spans="2:5" x14ac:dyDescent="0.3">
      <c r="B48" s="28"/>
    </row>
    <row r="49" spans="2:5" x14ac:dyDescent="0.3">
      <c r="B49" s="28" t="s">
        <v>13</v>
      </c>
      <c r="C49">
        <f>20073+(226*248.87)</f>
        <v>76317.62</v>
      </c>
    </row>
    <row r="51" spans="2:5" x14ac:dyDescent="0.3">
      <c r="B51" t="s">
        <v>14</v>
      </c>
      <c r="C51" s="1">
        <f>C49-D40</f>
        <v>16427.619999999995</v>
      </c>
    </row>
    <row r="52" spans="2:5" x14ac:dyDescent="0.3">
      <c r="C52" s="1"/>
    </row>
    <row r="53" spans="2:5" x14ac:dyDescent="0.3">
      <c r="B53" t="s">
        <v>29</v>
      </c>
      <c r="C53" s="1">
        <f>C44-C51</f>
        <v>8251.8671794871843</v>
      </c>
    </row>
    <row r="54" spans="2:5" x14ac:dyDescent="0.3">
      <c r="C54" s="1"/>
    </row>
    <row r="55" spans="2:5" ht="15" thickBot="1" x14ac:dyDescent="0.35">
      <c r="B55" t="s">
        <v>28</v>
      </c>
      <c r="C55">
        <v>280</v>
      </c>
    </row>
    <row r="56" spans="2:5" ht="42.6" thickTop="1" thickBot="1" x14ac:dyDescent="0.35">
      <c r="B56" s="29"/>
      <c r="C56" s="30" t="s">
        <v>21</v>
      </c>
      <c r="D56" s="30" t="s">
        <v>22</v>
      </c>
      <c r="E56" s="31" t="s">
        <v>2</v>
      </c>
    </row>
    <row r="57" spans="2:5" ht="15" thickBot="1" x14ac:dyDescent="0.35">
      <c r="B57" s="32" t="s">
        <v>3</v>
      </c>
      <c r="C57" s="33">
        <v>5275</v>
      </c>
      <c r="D57" s="33">
        <v>225</v>
      </c>
      <c r="E57" s="34"/>
    </row>
    <row r="58" spans="2:5" ht="42" thickBot="1" x14ac:dyDescent="0.35">
      <c r="B58" s="32" t="s">
        <v>27</v>
      </c>
      <c r="C58" s="35"/>
      <c r="D58" s="33">
        <v>280</v>
      </c>
      <c r="E58" s="34"/>
    </row>
    <row r="59" spans="2:5" ht="15" thickBot="1" x14ac:dyDescent="0.35">
      <c r="B59" s="32" t="s">
        <v>4</v>
      </c>
      <c r="C59" s="36">
        <v>33</v>
      </c>
      <c r="D59" s="36">
        <v>134</v>
      </c>
      <c r="E59" s="34"/>
    </row>
    <row r="60" spans="2:5" ht="28.2" thickBot="1" x14ac:dyDescent="0.35">
      <c r="B60" s="32" t="s">
        <v>9</v>
      </c>
      <c r="C60" s="33">
        <v>174075</v>
      </c>
      <c r="D60" s="33">
        <v>30150</v>
      </c>
      <c r="E60" s="34"/>
    </row>
    <row r="61" spans="2:5" ht="28.2" thickBot="1" x14ac:dyDescent="0.35">
      <c r="B61" s="32" t="s">
        <v>23</v>
      </c>
      <c r="C61" s="35"/>
      <c r="D61" s="35"/>
      <c r="E61" s="37">
        <v>1800</v>
      </c>
    </row>
    <row r="62" spans="2:5" ht="15" thickBot="1" x14ac:dyDescent="0.35">
      <c r="B62" s="32" t="s">
        <v>24</v>
      </c>
      <c r="C62" s="35"/>
      <c r="D62" s="35"/>
      <c r="E62" s="38">
        <v>0.25</v>
      </c>
    </row>
    <row r="63" spans="2:5" ht="15" thickBot="1" x14ac:dyDescent="0.35">
      <c r="B63" s="32" t="s">
        <v>25</v>
      </c>
      <c r="C63" s="35"/>
      <c r="D63" s="35"/>
      <c r="E63" s="38">
        <v>0.09</v>
      </c>
    </row>
    <row r="64" spans="2:5" ht="28.2" thickBot="1" x14ac:dyDescent="0.35">
      <c r="B64" s="39" t="s">
        <v>26</v>
      </c>
      <c r="C64" s="40"/>
      <c r="D64" s="40"/>
      <c r="E64" s="41"/>
    </row>
    <row r="65" spans="2:3" ht="15" thickTop="1" x14ac:dyDescent="0.3"/>
    <row r="66" spans="2:3" x14ac:dyDescent="0.3">
      <c r="B66" s="42" t="s">
        <v>13</v>
      </c>
      <c r="C66">
        <f>C55+D59</f>
        <v>414</v>
      </c>
    </row>
    <row r="68" spans="2:3" x14ac:dyDescent="0.3">
      <c r="B68" s="42" t="s">
        <v>14</v>
      </c>
      <c r="C68">
        <f>37520-30150</f>
        <v>7370</v>
      </c>
    </row>
    <row r="70" spans="2:3" x14ac:dyDescent="0.3">
      <c r="B70" t="s">
        <v>29</v>
      </c>
      <c r="C70">
        <f>15000-C68</f>
        <v>7630</v>
      </c>
    </row>
  </sheetData>
  <mergeCells count="9">
    <mergeCell ref="C41:C42"/>
    <mergeCell ref="D41:D42"/>
    <mergeCell ref="E41:E42"/>
    <mergeCell ref="C6:C7"/>
    <mergeCell ref="D6:D7"/>
    <mergeCell ref="E6:E7"/>
    <mergeCell ref="C25:C26"/>
    <mergeCell ref="D25:D26"/>
    <mergeCell ref="E25:E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Acquisition Summary</vt:lpstr>
      <vt:lpstr>Sheet1</vt:lpstr>
      <vt:lpstr>'Acquisition Summary'!Print_Area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cp:lastPrinted>2026-10-06T22:06:11Z</cp:lastPrinted>
  <dcterms:created xsi:type="dcterms:W3CDTF">2025-10-30T17:35:16Z</dcterms:created>
  <dcterms:modified xsi:type="dcterms:W3CDTF">2026-10-06T22:06:12Z</dcterms:modified>
</cp:coreProperties>
</file>