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'1.0' encoding='utf-8' standalone='yes'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iba\Desktop\Emory Fix Inc&amp; Credit Market\"/>
    </mc:Choice>
  </mc:AlternateContent>
  <xr:revisionPtr revIDLastSave="0" documentId="8_{7DBAD880-EF30-4DE0-946D-8963C01EE89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Question" sheetId="7" r:id="rId1"/>
    <sheet name="Bond YTM Ans" sheetId="4" r:id="rId2"/>
    <sheet name="Question2" sheetId="6" r:id="rId3"/>
    <sheet name="Bond Pricing Ans" sheetId="3" r:id="rId4"/>
    <sheet name="Question3" sheetId="2" r:id="rId5"/>
    <sheet name="Total Returns Ans" sheetId="1" r:id="rId6"/>
  </sheets>
  <calcPr calcId="181029"/>
</workbook>
</file>

<file path=xl/calcChain.xml><?xml version="1.0" encoding="utf-8"?>
<calcChain xmlns="http://schemas.openxmlformats.org/spreadsheetml/2006/main">
  <c r="B15" i="7" l="1"/>
  <c r="A15" i="7"/>
  <c r="C6" i="7"/>
  <c r="C7" i="7" s="1"/>
  <c r="C43" i="4"/>
  <c r="C40" i="4"/>
  <c r="C39" i="4"/>
  <c r="C34" i="4"/>
  <c r="C33" i="4"/>
  <c r="C32" i="4"/>
  <c r="C31" i="4"/>
  <c r="C26" i="4"/>
  <c r="C25" i="4"/>
  <c r="C24" i="4"/>
  <c r="C23" i="4"/>
  <c r="C21" i="4"/>
  <c r="C18" i="4"/>
  <c r="C17" i="4"/>
  <c r="C16" i="4"/>
  <c r="C15" i="4"/>
  <c r="C13" i="4"/>
  <c r="B12" i="4"/>
  <c r="B13" i="4" s="1"/>
  <c r="J11" i="4"/>
  <c r="E11" i="4"/>
  <c r="C11" i="4"/>
  <c r="F11" i="4" s="1"/>
  <c r="F10" i="4"/>
  <c r="F13" i="4" s="1"/>
  <c r="E10" i="4"/>
  <c r="C7" i="4"/>
  <c r="C6" i="4"/>
  <c r="C47" i="4" s="1"/>
  <c r="E13" i="3"/>
  <c r="C13" i="3"/>
  <c r="E12" i="3"/>
  <c r="E21" i="3" s="1"/>
  <c r="F21" i="3" s="1"/>
  <c r="C12" i="3"/>
  <c r="C20" i="3" s="1"/>
  <c r="E10" i="3"/>
  <c r="E11" i="3" s="1"/>
  <c r="C10" i="3"/>
  <c r="C11" i="3" s="1"/>
  <c r="D20" i="3" s="1"/>
  <c r="D29" i="1"/>
  <c r="D28" i="1"/>
  <c r="D27" i="1"/>
  <c r="D16" i="1"/>
  <c r="C16" i="1"/>
  <c r="B14" i="4" l="1"/>
  <c r="B15" i="4" s="1"/>
  <c r="B16" i="4" s="1"/>
  <c r="E13" i="4"/>
  <c r="D13" i="4"/>
  <c r="F16" i="4"/>
  <c r="C19" i="4"/>
  <c r="C27" i="4"/>
  <c r="C35" i="4"/>
  <c r="D11" i="4"/>
  <c r="C12" i="4"/>
  <c r="J13" i="4"/>
  <c r="C20" i="4"/>
  <c r="C28" i="4"/>
  <c r="C36" i="4"/>
  <c r="G10" i="4"/>
  <c r="C29" i="4"/>
  <c r="C37" i="4"/>
  <c r="C14" i="4"/>
  <c r="C22" i="4"/>
  <c r="C30" i="4"/>
  <c r="C38" i="4"/>
  <c r="C15" i="3"/>
  <c r="E20" i="3"/>
  <c r="F20" i="3" s="1"/>
  <c r="F22" i="3" s="1"/>
  <c r="E15" i="3"/>
  <c r="C16" i="3"/>
  <c r="C21" i="3"/>
  <c r="D21" i="3" s="1"/>
  <c r="D22" i="3" s="1"/>
  <c r="E16" i="3"/>
  <c r="G13" i="4" l="1"/>
  <c r="H10" i="4"/>
  <c r="G11" i="4"/>
  <c r="J16" i="4"/>
  <c r="B17" i="4"/>
  <c r="G16" i="4"/>
  <c r="G15" i="4"/>
  <c r="D16" i="4"/>
  <c r="J15" i="4"/>
  <c r="D15" i="4"/>
  <c r="E12" i="4"/>
  <c r="D12" i="4"/>
  <c r="H12" i="4"/>
  <c r="J12" i="4"/>
  <c r="G12" i="4"/>
  <c r="F12" i="4"/>
  <c r="F15" i="4"/>
  <c r="J14" i="4"/>
  <c r="G14" i="4"/>
  <c r="D14" i="4"/>
  <c r="F14" i="4"/>
  <c r="H14" i="4"/>
  <c r="E14" i="4"/>
  <c r="E16" i="4"/>
  <c r="E15" i="4"/>
  <c r="E17" i="3"/>
  <c r="C17" i="3"/>
  <c r="J17" i="4" l="1"/>
  <c r="B18" i="4"/>
  <c r="D17" i="4"/>
  <c r="F17" i="4"/>
  <c r="E17" i="4"/>
  <c r="G17" i="4"/>
  <c r="H13" i="4"/>
  <c r="I10" i="4"/>
  <c r="H18" i="4"/>
  <c r="H11" i="4"/>
  <c r="H16" i="4"/>
  <c r="H17" i="4"/>
  <c r="H15" i="4"/>
  <c r="B19" i="4" l="1"/>
  <c r="J18" i="4"/>
  <c r="D18" i="4"/>
  <c r="F18" i="4"/>
  <c r="E18" i="4"/>
  <c r="G18" i="4"/>
  <c r="I18" i="4"/>
  <c r="I11" i="4"/>
  <c r="I17" i="4"/>
  <c r="I16" i="4"/>
  <c r="I15" i="4"/>
  <c r="I13" i="4"/>
  <c r="I14" i="4"/>
  <c r="I12" i="4"/>
  <c r="I19" i="4"/>
  <c r="B20" i="4" l="1"/>
  <c r="H19" i="4"/>
  <c r="F19" i="4"/>
  <c r="G19" i="4"/>
  <c r="E19" i="4"/>
  <c r="J19" i="4"/>
  <c r="D19" i="4"/>
  <c r="B21" i="4" l="1"/>
  <c r="F20" i="4"/>
  <c r="D20" i="4"/>
  <c r="E20" i="4"/>
  <c r="H20" i="4"/>
  <c r="G20" i="4"/>
  <c r="J20" i="4"/>
  <c r="I20" i="4"/>
  <c r="B22" i="4" l="1"/>
  <c r="E21" i="4"/>
  <c r="D21" i="4"/>
  <c r="J21" i="4"/>
  <c r="F21" i="4"/>
  <c r="G21" i="4"/>
  <c r="H21" i="4"/>
  <c r="I21" i="4"/>
  <c r="F17" i="1"/>
  <c r="F18" i="1" s="1"/>
  <c r="F19" i="1" s="1"/>
  <c r="F20" i="1" s="1"/>
  <c r="F21" i="1" s="1"/>
  <c r="F22" i="1" s="1"/>
  <c r="F23" i="1" s="1"/>
  <c r="F24" i="1" s="1"/>
  <c r="F25" i="1" s="1"/>
  <c r="B17" i="1"/>
  <c r="B18" i="1" s="1"/>
  <c r="B19" i="1" s="1"/>
  <c r="B20" i="1" s="1"/>
  <c r="G13" i="1"/>
  <c r="H27" i="1" s="1"/>
  <c r="C13" i="1"/>
  <c r="D32" i="1" s="1"/>
  <c r="B23" i="4" l="1"/>
  <c r="D22" i="4"/>
  <c r="E22" i="4"/>
  <c r="H22" i="4"/>
  <c r="J22" i="4"/>
  <c r="G22" i="4"/>
  <c r="F22" i="4"/>
  <c r="I22" i="4"/>
  <c r="C17" i="1"/>
  <c r="D17" i="1" s="1"/>
  <c r="C12" i="1"/>
  <c r="C20" i="1"/>
  <c r="D20" i="1" s="1"/>
  <c r="D35" i="1"/>
  <c r="C18" i="1"/>
  <c r="D18" i="1" s="1"/>
  <c r="C19" i="1"/>
  <c r="D19" i="1" s="1"/>
  <c r="D33" i="1"/>
  <c r="D34" i="1" s="1"/>
  <c r="G23" i="1"/>
  <c r="H23" i="1" s="1"/>
  <c r="G17" i="1"/>
  <c r="H17" i="1" s="1"/>
  <c r="G19" i="1"/>
  <c r="H19" i="1" s="1"/>
  <c r="G22" i="1"/>
  <c r="H22" i="1" s="1"/>
  <c r="H32" i="1"/>
  <c r="G12" i="1"/>
  <c r="G21" i="1"/>
  <c r="H21" i="1" s="1"/>
  <c r="G25" i="1"/>
  <c r="H25" i="1" s="1"/>
  <c r="G16" i="1"/>
  <c r="G18" i="1"/>
  <c r="H18" i="1" s="1"/>
  <c r="G20" i="1"/>
  <c r="H20" i="1" s="1"/>
  <c r="G24" i="1"/>
  <c r="H24" i="1" s="1"/>
  <c r="B24" i="4" l="1"/>
  <c r="F23" i="4"/>
  <c r="J23" i="4"/>
  <c r="E23" i="4"/>
  <c r="D23" i="4"/>
  <c r="G23" i="4"/>
  <c r="H23" i="4"/>
  <c r="I23" i="4"/>
  <c r="D26" i="1"/>
  <c r="H33" i="1"/>
  <c r="H34" i="1" s="1"/>
  <c r="H16" i="1"/>
  <c r="H26" i="1" s="1"/>
  <c r="H28" i="1" s="1"/>
  <c r="H29" i="1" s="1"/>
  <c r="H35" i="1"/>
  <c r="J24" i="4" l="1"/>
  <c r="B25" i="4"/>
  <c r="D24" i="4"/>
  <c r="E24" i="4"/>
  <c r="F24" i="4"/>
  <c r="G24" i="4"/>
  <c r="H24" i="4"/>
  <c r="I24" i="4"/>
  <c r="B26" i="4" l="1"/>
  <c r="J25" i="4"/>
  <c r="D25" i="4"/>
  <c r="F25" i="4"/>
  <c r="E25" i="4"/>
  <c r="G25" i="4"/>
  <c r="H25" i="4"/>
  <c r="I25" i="4"/>
  <c r="J26" i="4" l="1"/>
  <c r="B27" i="4"/>
  <c r="F26" i="4"/>
  <c r="D26" i="4"/>
  <c r="E26" i="4"/>
  <c r="G26" i="4"/>
  <c r="H26" i="4"/>
  <c r="I26" i="4"/>
  <c r="B28" i="4" l="1"/>
  <c r="J27" i="4"/>
  <c r="H27" i="4"/>
  <c r="F27" i="4"/>
  <c r="G27" i="4"/>
  <c r="E27" i="4"/>
  <c r="D27" i="4"/>
  <c r="I27" i="4"/>
  <c r="B29" i="4" l="1"/>
  <c r="G28" i="4"/>
  <c r="E28" i="4"/>
  <c r="D28" i="4"/>
  <c r="H28" i="4"/>
  <c r="J28" i="4"/>
  <c r="F28" i="4"/>
  <c r="I28" i="4"/>
  <c r="B30" i="4" l="1"/>
  <c r="E29" i="4"/>
  <c r="H29" i="4"/>
  <c r="D29" i="4"/>
  <c r="J29" i="4"/>
  <c r="G29" i="4"/>
  <c r="F29" i="4"/>
  <c r="I29" i="4"/>
  <c r="B31" i="4" l="1"/>
  <c r="G30" i="4"/>
  <c r="D30" i="4"/>
  <c r="E30" i="4"/>
  <c r="H30" i="4"/>
  <c r="J30" i="4"/>
  <c r="F30" i="4"/>
  <c r="I30" i="4"/>
  <c r="B32" i="4" l="1"/>
  <c r="D31" i="4"/>
  <c r="F31" i="4"/>
  <c r="E31" i="4"/>
  <c r="J31" i="4"/>
  <c r="G31" i="4"/>
  <c r="H31" i="4"/>
  <c r="I31" i="4"/>
  <c r="J32" i="4" l="1"/>
  <c r="D32" i="4"/>
  <c r="B33" i="4"/>
  <c r="F32" i="4"/>
  <c r="E32" i="4"/>
  <c r="G32" i="4"/>
  <c r="H32" i="4"/>
  <c r="I32" i="4"/>
  <c r="B34" i="4" l="1"/>
  <c r="E33" i="4"/>
  <c r="J33" i="4"/>
  <c r="F33" i="4"/>
  <c r="D33" i="4"/>
  <c r="G33" i="4"/>
  <c r="H33" i="4"/>
  <c r="I33" i="4"/>
  <c r="B35" i="4" l="1"/>
  <c r="J34" i="4"/>
  <c r="E34" i="4"/>
  <c r="D34" i="4"/>
  <c r="F34" i="4"/>
  <c r="G34" i="4"/>
  <c r="H34" i="4"/>
  <c r="I34" i="4"/>
  <c r="B36" i="4" l="1"/>
  <c r="F35" i="4"/>
  <c r="G35" i="4"/>
  <c r="H35" i="4"/>
  <c r="E35" i="4"/>
  <c r="D35" i="4"/>
  <c r="J35" i="4"/>
  <c r="I35" i="4"/>
  <c r="B37" i="4" l="1"/>
  <c r="F36" i="4"/>
  <c r="H36" i="4"/>
  <c r="G36" i="4"/>
  <c r="E36" i="4"/>
  <c r="D36" i="4"/>
  <c r="J36" i="4"/>
  <c r="I36" i="4"/>
  <c r="B38" i="4" l="1"/>
  <c r="E37" i="4"/>
  <c r="J37" i="4"/>
  <c r="F37" i="4"/>
  <c r="D37" i="4"/>
  <c r="G37" i="4"/>
  <c r="H37" i="4"/>
  <c r="I37" i="4"/>
  <c r="B39" i="4" l="1"/>
  <c r="H38" i="4"/>
  <c r="G38" i="4"/>
  <c r="F38" i="4"/>
  <c r="E38" i="4"/>
  <c r="J38" i="4"/>
  <c r="D38" i="4"/>
  <c r="I38" i="4"/>
  <c r="B43" i="4" l="1"/>
  <c r="B40" i="4"/>
  <c r="J39" i="4"/>
  <c r="D39" i="4"/>
  <c r="F39" i="4"/>
  <c r="E39" i="4"/>
  <c r="G39" i="4"/>
  <c r="H39" i="4"/>
  <c r="I39" i="4"/>
  <c r="J40" i="4" l="1"/>
  <c r="J41" i="4" s="1"/>
  <c r="D40" i="4"/>
  <c r="D41" i="4" s="1"/>
  <c r="F40" i="4"/>
  <c r="F41" i="4" s="1"/>
  <c r="E40" i="4"/>
  <c r="E41" i="4" s="1"/>
  <c r="E44" i="4" s="1"/>
  <c r="E45" i="4" s="1"/>
  <c r="G40" i="4"/>
  <c r="G41" i="4" s="1"/>
  <c r="G44" i="4" s="1"/>
  <c r="G45" i="4" s="1"/>
  <c r="H40" i="4"/>
  <c r="H41" i="4" s="1"/>
  <c r="H44" i="4" s="1"/>
  <c r="H45" i="4" s="1"/>
  <c r="I40" i="4"/>
  <c r="I41" i="4" s="1"/>
  <c r="I44" i="4" s="1"/>
  <c r="I45" i="4" s="1"/>
  <c r="D43" i="4"/>
  <c r="J43" i="4"/>
  <c r="E43" i="4"/>
  <c r="G43" i="4"/>
  <c r="F43" i="4"/>
  <c r="H43" i="4"/>
  <c r="I43" i="4"/>
  <c r="F44" i="4" l="1"/>
  <c r="F45" i="4" s="1"/>
  <c r="D44" i="4"/>
  <c r="D45" i="4" s="1"/>
  <c r="J44" i="4"/>
  <c r="J45" i="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Eshan Mukherjee</author>
  </authors>
  <commentList>
    <comment ref="J10" authorId="0" shapeId="0" xr:uid="{323408BD-C19B-4758-84BB-4177EEA9AFA7}">
      <text>
        <r>
          <rPr>
            <b/>
            <sz val="9"/>
            <color indexed="81"/>
            <rFont val="Tahoma"/>
            <family val="2"/>
          </rPr>
          <t>Set Difference (cell J45) to zero by changing rate (cell J10)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47" authorId="0" shapeId="0" xr:uid="{EFF822A9-4C5F-42E7-A95C-D1B926026A0F}">
      <text>
        <r>
          <rPr>
            <b/>
            <sz val="9"/>
            <color indexed="81"/>
            <rFont val="Tahoma"/>
            <family val="2"/>
          </rPr>
          <t>Found using Excel Rate function</t>
        </r>
      </text>
    </comment>
  </commentList>
</comments>
</file>

<file path=xl/sharedStrings.xml><?xml version="1.0" encoding="utf-8"?>
<sst xmlns="http://schemas.openxmlformats.org/spreadsheetml/2006/main" count="115" uniqueCount="51">
  <si>
    <t>Annual Compounding</t>
  </si>
  <si>
    <t>Semi-Annual Compounding</t>
  </si>
  <si>
    <t xml:space="preserve">Maturity (yrs.) = </t>
  </si>
  <si>
    <t xml:space="preserve">Par Value = </t>
  </si>
  <si>
    <t xml:space="preserve">Coupon Rate = </t>
  </si>
  <si>
    <t xml:space="preserve">Compounding Pds/Year = </t>
  </si>
  <si>
    <t xml:space="preserve">YTM = </t>
  </si>
  <si>
    <t xml:space="preserve">Investment Horizon = </t>
  </si>
  <si>
    <t xml:space="preserve">Reinvestment Rate = </t>
  </si>
  <si>
    <t xml:space="preserve">Future YTM = </t>
  </si>
  <si>
    <t xml:space="preserve">Price : </t>
  </si>
  <si>
    <t xml:space="preserve">Annual Interest : </t>
  </si>
  <si>
    <t>Period</t>
  </si>
  <si>
    <t>Cash Flow</t>
  </si>
  <si>
    <t>Cash Flow FV</t>
  </si>
  <si>
    <t xml:space="preserve">Total Interest FV = </t>
  </si>
  <si>
    <t xml:space="preserve">Expected Bond FV = </t>
  </si>
  <si>
    <t xml:space="preserve">Total Dollar Return = </t>
  </si>
  <si>
    <t xml:space="preserve">Total Return (% per year) = </t>
  </si>
  <si>
    <t xml:space="preserve">Formula Total Interest FV = </t>
  </si>
  <si>
    <t xml:space="preserve">Total Interest = </t>
  </si>
  <si>
    <t xml:space="preserve">Interest on Interest = </t>
  </si>
  <si>
    <t xml:space="preserve">Capital Gain/(Loss) = </t>
  </si>
  <si>
    <t>Annual vs. Semi-Annual Compounding</t>
  </si>
  <si>
    <t xml:space="preserve">Term (yrs) : </t>
  </si>
  <si>
    <t xml:space="preserve">Coupon Rate (%) : </t>
  </si>
  <si>
    <t xml:space="preserve">Face Amount : </t>
  </si>
  <si>
    <t xml:space="preserve"> </t>
  </si>
  <si>
    <t xml:space="preserve">Yield (%) : </t>
  </si>
  <si>
    <t xml:space="preserve">Compounding Pds/Year : </t>
  </si>
  <si>
    <t xml:space="preserve">Periodic Interest : </t>
  </si>
  <si>
    <t xml:space="preserve">Periodic Rate : </t>
  </si>
  <si>
    <t xml:space="preserve">Number of Periods : </t>
  </si>
  <si>
    <t xml:space="preserve">PV Coupons : </t>
  </si>
  <si>
    <t xml:space="preserve">PV Face : </t>
  </si>
  <si>
    <t xml:space="preserve">Total : </t>
  </si>
  <si>
    <t xml:space="preserve">PV Factor : </t>
  </si>
  <si>
    <t xml:space="preserve">Note : </t>
  </si>
  <si>
    <t>Inputs highlighted in Blue</t>
  </si>
  <si>
    <t xml:space="preserve">Maturity (yrs.) : </t>
  </si>
  <si>
    <t xml:space="preserve">Par Value : </t>
  </si>
  <si>
    <t xml:space="preserve">Coupon Rate : </t>
  </si>
  <si>
    <t xml:space="preserve">Current Yield : </t>
  </si>
  <si>
    <t>Cash Flow Present Values at Assumed Annual Rate (%)</t>
  </si>
  <si>
    <t>Goal Seek</t>
  </si>
  <si>
    <t xml:space="preserve">Total Interest PV : </t>
  </si>
  <si>
    <t xml:space="preserve">Face Value PV : </t>
  </si>
  <si>
    <t xml:space="preserve">Total PV : </t>
  </si>
  <si>
    <t xml:space="preserve">Difference : </t>
  </si>
  <si>
    <t xml:space="preserve">Yield To Maturity : </t>
  </si>
  <si>
    <t>YTM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</si>
</sst>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0.000%"/>
    <numFmt numFmtId="166" formatCode="_(&quot;$&quot;* #,##0.000_);_(&quot;$&quot;* \(#,##0.000\);_(&quot;$&quot;* &quot;-&quot;??_);_(@_)"/>
    <numFmt numFmtId="167" formatCode="&quot;$&quot;#,##0.000_);[Red]\(&quot;$&quot;#,##0.000\)"/>
    <numFmt numFmtId="168" formatCode="0.00000"/>
    <numFmt numFmtId="169" formatCode="_(&quot;$&quot;* #,##0.0000_);_(&quot;$&quot;* \(#,##0.0000\);_(&quot;$&quot;* &quot;-&quot;??_);_(@_)"/>
  </numFmts>
  <fonts count="16" x14ac:knownFonts="1">
    <font>
      <sz val="11"/>
      <color theme="1"/>
      <name val="Bookman Old Style"/>
      <family val="2"/>
    </font>
    <font>
      <sz val="11"/>
      <color theme="1"/>
      <name val="Bookman Old Style"/>
      <family val="2"/>
    </font>
    <font>
      <sz val="12"/>
      <color theme="1"/>
      <name val="Bookman Old Style"/>
      <family val="1"/>
    </font>
    <font>
      <b/>
      <sz val="12"/>
      <name val="Bookman Old Style"/>
      <family val="1"/>
    </font>
    <font>
      <u val="singleAccounting"/>
      <sz val="12"/>
      <name val="Bookman Old Style"/>
      <family val="1"/>
    </font>
    <font>
      <u val="singleAccounting"/>
      <sz val="12"/>
      <color theme="1"/>
      <name val="Bookman Old Style"/>
      <family val="1"/>
    </font>
    <font>
      <b/>
      <u val="singleAccounting"/>
      <sz val="12"/>
      <name val="Bookman Old Style"/>
      <family val="1"/>
    </font>
    <font>
      <b/>
      <sz val="12"/>
      <color theme="1"/>
      <name val="Bookman Old Style"/>
      <family val="1"/>
    </font>
    <font>
      <u/>
      <sz val="12"/>
      <color theme="1"/>
      <name val="Bookman Old Style"/>
      <family val="1"/>
    </font>
    <font>
      <i/>
      <sz val="12"/>
      <color theme="1"/>
      <name val="Bookman Old Style"/>
      <family val="1"/>
    </font>
    <font>
      <sz val="11"/>
      <color theme="1"/>
      <name val="Bookman Old Style"/>
      <family val="1"/>
    </font>
    <font>
      <b/>
      <sz val="11"/>
      <name val="Bookman Old Style"/>
      <family val="1"/>
    </font>
    <font>
      <b/>
      <sz val="11"/>
      <color theme="9" tint="-0.249977111117893"/>
      <name val="Bookman Old Style"/>
      <family val="1"/>
    </font>
    <font>
      <u/>
      <sz val="11"/>
      <name val="Bookman Old Style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7">
    <xf numFmtId="0" fontId="0" fillId="0" borderId="0" xfId="0"/>
    <xf numFmtId="0" fontId="2" fillId="0" borderId="0" xfId="0" applyFont="1"/>
    <xf numFmtId="0" fontId="2" fillId="0" borderId="4" xfId="0" applyFont="1" applyBorder="1" applyAlignment="1">
      <alignment horizontal="right"/>
    </xf>
    <xf numFmtId="0" fontId="2" fillId="2" borderId="0" xfId="0" applyFont="1" applyFill="1"/>
    <xf numFmtId="0" fontId="2" fillId="0" borderId="5" xfId="0" applyFont="1" applyBorder="1"/>
    <xf numFmtId="44" fontId="2" fillId="2" borderId="0" xfId="2" applyFont="1" applyFill="1" applyBorder="1"/>
    <xf numFmtId="10" fontId="2" fillId="2" borderId="0" xfId="3" applyNumberFormat="1" applyFont="1" applyFill="1" applyBorder="1"/>
    <xf numFmtId="1" fontId="2" fillId="2" borderId="0" xfId="3" applyNumberFormat="1" applyFont="1" applyFill="1" applyBorder="1"/>
    <xf numFmtId="164" fontId="2" fillId="2" borderId="0" xfId="3" applyNumberFormat="1" applyFont="1" applyFill="1" applyBorder="1"/>
    <xf numFmtId="164" fontId="2" fillId="0" borderId="0" xfId="3" applyNumberFormat="1" applyFont="1" applyBorder="1"/>
    <xf numFmtId="0" fontId="3" fillId="0" borderId="4" xfId="0" applyFont="1" applyBorder="1" applyAlignment="1">
      <alignment horizontal="right"/>
    </xf>
    <xf numFmtId="44" fontId="3" fillId="0" borderId="0" xfId="2" applyFont="1" applyBorder="1"/>
    <xf numFmtId="8" fontId="3" fillId="0" borderId="0" xfId="2" applyNumberFormat="1" applyFont="1" applyBorder="1"/>
    <xf numFmtId="44" fontId="2" fillId="0" borderId="0" xfId="2" applyFont="1" applyBorder="1"/>
    <xf numFmtId="0" fontId="2" fillId="0" borderId="4" xfId="0" applyFont="1" applyBorder="1"/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43" fontId="2" fillId="0" borderId="0" xfId="0" applyNumberFormat="1" applyFont="1"/>
    <xf numFmtId="43" fontId="2" fillId="0" borderId="5" xfId="1" applyFont="1" applyBorder="1"/>
    <xf numFmtId="43" fontId="4" fillId="0" borderId="5" xfId="1" applyFont="1" applyBorder="1"/>
    <xf numFmtId="43" fontId="5" fillId="0" borderId="5" xfId="1" applyFont="1" applyBorder="1"/>
    <xf numFmtId="0" fontId="3" fillId="0" borderId="0" xfId="0" applyFont="1" applyAlignment="1">
      <alignment horizontal="right"/>
    </xf>
    <xf numFmtId="44" fontId="3" fillId="0" borderId="5" xfId="2" applyFont="1" applyBorder="1"/>
    <xf numFmtId="43" fontId="3" fillId="0" borderId="0" xfId="0" applyNumberFormat="1" applyFont="1" applyAlignment="1">
      <alignment horizontal="right"/>
    </xf>
    <xf numFmtId="8" fontId="6" fillId="0" borderId="5" xfId="1" applyNumberFormat="1" applyFont="1" applyBorder="1"/>
    <xf numFmtId="10" fontId="3" fillId="0" borderId="5" xfId="1" applyNumberFormat="1" applyFont="1" applyBorder="1"/>
    <xf numFmtId="0" fontId="2" fillId="0" borderId="0" xfId="0" applyFont="1" applyAlignment="1">
      <alignment horizontal="right"/>
    </xf>
    <xf numFmtId="44" fontId="2" fillId="0" borderId="5" xfId="2" applyFont="1" applyBorder="1"/>
    <xf numFmtId="0" fontId="2" fillId="0" borderId="6" xfId="0" applyFont="1" applyBorder="1"/>
    <xf numFmtId="0" fontId="2" fillId="0" borderId="7" xfId="0" applyFont="1" applyBorder="1" applyAlignment="1">
      <alignment horizontal="right"/>
    </xf>
    <xf numFmtId="44" fontId="2" fillId="0" borderId="8" xfId="0" applyNumberFormat="1" applyFont="1" applyBorder="1"/>
    <xf numFmtId="44" fontId="2" fillId="0" borderId="0" xfId="0" applyNumberFormat="1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8" fontId="6" fillId="0" borderId="5" xfId="2" applyNumberFormat="1" applyFont="1" applyBorder="1"/>
    <xf numFmtId="0" fontId="7" fillId="0" borderId="0" xfId="0" applyFont="1" applyAlignment="1">
      <alignment horizontal="center"/>
    </xf>
    <xf numFmtId="0" fontId="2" fillId="3" borderId="9" xfId="0" applyFont="1" applyFill="1" applyBorder="1"/>
    <xf numFmtId="0" fontId="2" fillId="0" borderId="10" xfId="0" applyFont="1" applyBorder="1"/>
    <xf numFmtId="165" fontId="2" fillId="3" borderId="11" xfId="3" applyNumberFormat="1" applyFont="1" applyFill="1" applyBorder="1"/>
    <xf numFmtId="0" fontId="2" fillId="0" borderId="12" xfId="0" applyFont="1" applyBorder="1"/>
    <xf numFmtId="44" fontId="2" fillId="3" borderId="11" xfId="2" applyFont="1" applyFill="1" applyBorder="1"/>
    <xf numFmtId="0" fontId="2" fillId="3" borderId="11" xfId="0" applyFont="1" applyFill="1" applyBorder="1"/>
    <xf numFmtId="0" fontId="2" fillId="0" borderId="11" xfId="0" applyFont="1" applyBorder="1"/>
    <xf numFmtId="166" fontId="2" fillId="0" borderId="11" xfId="2" applyNumberFormat="1" applyFont="1" applyBorder="1"/>
    <xf numFmtId="166" fontId="2" fillId="0" borderId="11" xfId="0" applyNumberFormat="1" applyFont="1" applyBorder="1"/>
    <xf numFmtId="165" fontId="2" fillId="0" borderId="11" xfId="3" applyNumberFormat="1" applyFont="1" applyBorder="1"/>
    <xf numFmtId="1" fontId="2" fillId="0" borderId="11" xfId="3" applyNumberFormat="1" applyFont="1" applyBorder="1"/>
    <xf numFmtId="167" fontId="2" fillId="0" borderId="11" xfId="0" applyNumberFormat="1" applyFont="1" applyBorder="1"/>
    <xf numFmtId="167" fontId="8" fillId="0" borderId="11" xfId="1" applyNumberFormat="1" applyFont="1" applyBorder="1"/>
    <xf numFmtId="168" fontId="2" fillId="0" borderId="11" xfId="0" applyNumberFormat="1" applyFont="1" applyBorder="1"/>
    <xf numFmtId="166" fontId="2" fillId="0" borderId="12" xfId="2" applyNumberFormat="1" applyFont="1" applyBorder="1"/>
    <xf numFmtId="166" fontId="5" fillId="0" borderId="12" xfId="1" applyNumberFormat="1" applyFont="1" applyBorder="1"/>
    <xf numFmtId="0" fontId="2" fillId="0" borderId="13" xfId="0" applyFont="1" applyBorder="1"/>
    <xf numFmtId="166" fontId="2" fillId="0" borderId="14" xfId="0" applyNumberFormat="1" applyFont="1" applyBorder="1"/>
    <xf numFmtId="0" fontId="9" fillId="3" borderId="0" xfId="0" applyFont="1" applyFill="1" applyAlignment="1">
      <alignment horizontal="right"/>
    </xf>
    <xf numFmtId="0" fontId="9" fillId="3" borderId="0" xfId="0" applyFont="1" applyFill="1"/>
    <xf numFmtId="0" fontId="10" fillId="0" borderId="0" xfId="0" applyFont="1"/>
    <xf numFmtId="0" fontId="10" fillId="0" borderId="0" xfId="0" applyFont="1" applyAlignment="1">
      <alignment horizontal="right"/>
    </xf>
    <xf numFmtId="0" fontId="10" fillId="3" borderId="0" xfId="0" applyFont="1" applyFill="1"/>
    <xf numFmtId="44" fontId="10" fillId="3" borderId="0" xfId="2" applyFont="1" applyFill="1"/>
    <xf numFmtId="10" fontId="10" fillId="3" borderId="0" xfId="3" applyNumberFormat="1" applyFont="1" applyFill="1"/>
    <xf numFmtId="44" fontId="10" fillId="0" borderId="0" xfId="2" applyFont="1"/>
    <xf numFmtId="10" fontId="10" fillId="0" borderId="0" xfId="3" applyNumberFormat="1" applyFont="1"/>
    <xf numFmtId="169" fontId="10" fillId="0" borderId="0" xfId="2" applyNumberFormat="1" applyFont="1"/>
    <xf numFmtId="0" fontId="11" fillId="0" borderId="15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wrapText="1"/>
    </xf>
    <xf numFmtId="0" fontId="11" fillId="0" borderId="18" xfId="0" applyFont="1" applyBorder="1" applyAlignment="1">
      <alignment horizontal="center"/>
    </xf>
    <xf numFmtId="0" fontId="11" fillId="0" borderId="18" xfId="0" applyFont="1" applyBorder="1" applyAlignment="1">
      <alignment horizontal="center" wrapText="1"/>
    </xf>
    <xf numFmtId="10" fontId="11" fillId="0" borderId="19" xfId="3" applyNumberFormat="1" applyFont="1" applyBorder="1" applyAlignment="1">
      <alignment horizontal="center"/>
    </xf>
    <xf numFmtId="10" fontId="11" fillId="0" borderId="18" xfId="0" applyNumberFormat="1" applyFont="1" applyBorder="1" applyAlignment="1">
      <alignment horizontal="center"/>
    </xf>
    <xf numFmtId="10" fontId="11" fillId="0" borderId="20" xfId="0" applyNumberFormat="1" applyFont="1" applyBorder="1" applyAlignment="1">
      <alignment horizontal="center"/>
    </xf>
    <xf numFmtId="10" fontId="12" fillId="0" borderId="20" xfId="0" applyNumberFormat="1" applyFont="1" applyBorder="1" applyAlignment="1">
      <alignment horizontal="center"/>
    </xf>
    <xf numFmtId="0" fontId="10" fillId="0" borderId="0" xfId="0" applyFont="1" applyAlignment="1">
      <alignment horizontal="center"/>
    </xf>
    <xf numFmtId="43" fontId="10" fillId="0" borderId="0" xfId="0" applyNumberFormat="1" applyFont="1"/>
    <xf numFmtId="43" fontId="10" fillId="0" borderId="4" xfId="1" applyFont="1" applyBorder="1"/>
    <xf numFmtId="43" fontId="10" fillId="0" borderId="0" xfId="1" applyFont="1" applyBorder="1"/>
    <xf numFmtId="43" fontId="10" fillId="0" borderId="5" xfId="1" applyFont="1" applyBorder="1"/>
    <xf numFmtId="43" fontId="13" fillId="0" borderId="4" xfId="1" applyFont="1" applyBorder="1"/>
    <xf numFmtId="43" fontId="13" fillId="0" borderId="0" xfId="1" applyFont="1" applyBorder="1"/>
    <xf numFmtId="43" fontId="13" fillId="0" borderId="5" xfId="1" applyFont="1" applyBorder="1"/>
    <xf numFmtId="43" fontId="10" fillId="0" borderId="4" xfId="2" applyNumberFormat="1" applyFont="1" applyBorder="1"/>
    <xf numFmtId="43" fontId="10" fillId="0" borderId="0" xfId="2" applyNumberFormat="1" applyFont="1" applyBorder="1"/>
    <xf numFmtId="43" fontId="11" fillId="0" borderId="0" xfId="2" applyNumberFormat="1" applyFont="1" applyBorder="1"/>
    <xf numFmtId="43" fontId="10" fillId="0" borderId="5" xfId="2" applyNumberFormat="1" applyFont="1" applyBorder="1"/>
    <xf numFmtId="43" fontId="10" fillId="0" borderId="6" xfId="1" applyFont="1" applyBorder="1"/>
    <xf numFmtId="43" fontId="10" fillId="0" borderId="7" xfId="1" applyFont="1" applyBorder="1"/>
    <xf numFmtId="43" fontId="10" fillId="0" borderId="8" xfId="1" applyFont="1" applyBorder="1"/>
    <xf numFmtId="43" fontId="12" fillId="0" borderId="8" xfId="1" applyFont="1" applyBorder="1"/>
    <xf numFmtId="10" fontId="10" fillId="0" borderId="0" xfId="0" applyNumberFormat="1" applyFont="1"/>
    <xf numFmtId="0" fontId="11" fillId="0" borderId="0" xfId="0" applyFont="1"/>
    <xf numFmtId="0" fontId="11" fillId="0" borderId="0" xfId="0" applyFont="1" applyAlignment="1">
      <alignment horizontal="right"/>
    </xf>
    <xf numFmtId="10" fontId="11" fillId="0" borderId="0" xfId="0" applyNumberFormat="1" applyFont="1"/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'1.0' encoding='utf-8' standalone='yes'?>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'1.0' encoding='utf-8' standalone='yes'?>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D95A6-1BC8-4857-8D95-E6EA36A50649}">
  <dimension ref="A2:C19"/>
  <sheetViews>
    <sheetView tabSelected="1" workbookViewId="0">
      <selection activeCell="A20" sqref="A20"/>
    </sheetView>
  </sheetViews>
  <sheetFormatPr defaultRowHeight="13.8" x14ac:dyDescent="0.25"/>
  <cols>
    <col min="2" max="2" width="16.26953125" bestFit="1" customWidth="1"/>
    <col min="3" max="3" width="12.36328125" customWidth="1"/>
  </cols>
  <sheetData>
    <row r="2" spans="1:3" x14ac:dyDescent="0.25">
      <c r="A2" s="59"/>
      <c r="B2" s="60" t="s">
        <v>39</v>
      </c>
      <c r="C2" s="61">
        <v>15</v>
      </c>
    </row>
    <row r="3" spans="1:3" x14ac:dyDescent="0.25">
      <c r="A3" s="59"/>
      <c r="B3" s="60" t="s">
        <v>40</v>
      </c>
      <c r="C3" s="62">
        <v>1000</v>
      </c>
    </row>
    <row r="4" spans="1:3" x14ac:dyDescent="0.25">
      <c r="A4" s="59"/>
      <c r="B4" s="60" t="s">
        <v>41</v>
      </c>
      <c r="C4" s="63">
        <v>7.0000000000000007E-2</v>
      </c>
    </row>
    <row r="5" spans="1:3" x14ac:dyDescent="0.25">
      <c r="A5" s="59"/>
      <c r="B5" s="60" t="s">
        <v>10</v>
      </c>
      <c r="C5" s="62">
        <v>769.4</v>
      </c>
    </row>
    <row r="6" spans="1:3" x14ac:dyDescent="0.25">
      <c r="A6" s="59"/>
      <c r="B6" s="60" t="s">
        <v>11</v>
      </c>
      <c r="C6" s="64">
        <f>C4*C3</f>
        <v>70</v>
      </c>
    </row>
    <row r="7" spans="1:3" x14ac:dyDescent="0.25">
      <c r="A7" s="59"/>
      <c r="B7" s="60" t="s">
        <v>42</v>
      </c>
      <c r="C7" s="65">
        <f>C6/C5</f>
        <v>9.0979984403431247E-2</v>
      </c>
    </row>
    <row r="13" spans="1:3" x14ac:dyDescent="0.25">
      <c r="A13" s="59"/>
      <c r="B13" s="60" t="s">
        <v>45</v>
      </c>
    </row>
    <row r="14" spans="1:3" x14ac:dyDescent="0.25">
      <c r="A14" s="59"/>
      <c r="B14" s="60" t="s">
        <v>46</v>
      </c>
    </row>
    <row r="15" spans="1:3" x14ac:dyDescent="0.25">
      <c r="A15" s="77">
        <f>1+A11</f>
        <v>1</v>
      </c>
      <c r="B15" s="78">
        <f>$C$3</f>
        <v>1000</v>
      </c>
    </row>
    <row r="16" spans="1:3" x14ac:dyDescent="0.25">
      <c r="A16" s="59"/>
      <c r="B16" s="60" t="s">
        <v>47</v>
      </c>
    </row>
    <row r="17" spans="1:2" x14ac:dyDescent="0.25">
      <c r="A17" s="59"/>
      <c r="B17" s="60" t="s">
        <v>48</v>
      </c>
    </row>
    <row r="19" spans="1:2" x14ac:dyDescent="0.25">
      <c r="A19" s="59" t="s">
        <v>50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8DFD1-D766-4B25-974E-9748BF138196}">
  <dimension ref="A1:N51"/>
  <sheetViews>
    <sheetView topLeftCell="A31" workbookViewId="0">
      <selection activeCell="A47" sqref="A47"/>
    </sheetView>
  </sheetViews>
  <sheetFormatPr defaultRowHeight="13.8" x14ac:dyDescent="0.25"/>
  <cols>
    <col min="3" max="3" width="12.54296875" customWidth="1"/>
    <col min="4" max="4" width="8.7265625" customWidth="1"/>
  </cols>
  <sheetData>
    <row r="1" spans="1:14" x14ac:dyDescent="0.25">
      <c r="A1" s="59"/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</row>
    <row r="2" spans="1:14" x14ac:dyDescent="0.25">
      <c r="A2" s="59"/>
      <c r="B2" s="60" t="s">
        <v>39</v>
      </c>
      <c r="C2" s="61">
        <v>15</v>
      </c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</row>
    <row r="3" spans="1:14" x14ac:dyDescent="0.25">
      <c r="A3" s="59"/>
      <c r="B3" s="60" t="s">
        <v>40</v>
      </c>
      <c r="C3" s="62">
        <v>1000</v>
      </c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</row>
    <row r="4" spans="1:14" x14ac:dyDescent="0.25">
      <c r="A4" s="59"/>
      <c r="B4" s="60" t="s">
        <v>41</v>
      </c>
      <c r="C4" s="63">
        <v>7.0000000000000007E-2</v>
      </c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</row>
    <row r="5" spans="1:14" x14ac:dyDescent="0.25">
      <c r="A5" s="59"/>
      <c r="B5" s="60" t="s">
        <v>10</v>
      </c>
      <c r="C5" s="62">
        <v>769.4</v>
      </c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</row>
    <row r="6" spans="1:14" x14ac:dyDescent="0.25">
      <c r="A6" s="59"/>
      <c r="B6" s="60" t="s">
        <v>11</v>
      </c>
      <c r="C6" s="64">
        <f>C4*C3</f>
        <v>70</v>
      </c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</row>
    <row r="7" spans="1:14" x14ac:dyDescent="0.25">
      <c r="A7" s="59"/>
      <c r="B7" s="60" t="s">
        <v>42</v>
      </c>
      <c r="C7" s="65">
        <f>C6/C5</f>
        <v>9.0979984403431247E-2</v>
      </c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</row>
    <row r="8" spans="1:14" ht="14.4" thickBot="1" x14ac:dyDescent="0.3">
      <c r="A8" s="59"/>
      <c r="B8" s="60"/>
      <c r="C8" s="66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</row>
    <row r="9" spans="1:14" ht="27.6" x14ac:dyDescent="0.25">
      <c r="A9" s="59"/>
      <c r="B9" s="59"/>
      <c r="C9" s="59"/>
      <c r="D9" s="67" t="s">
        <v>43</v>
      </c>
      <c r="E9" s="68"/>
      <c r="F9" s="68"/>
      <c r="G9" s="68"/>
      <c r="H9" s="68"/>
      <c r="I9" s="69"/>
      <c r="J9" s="70" t="s">
        <v>44</v>
      </c>
      <c r="K9" s="59"/>
      <c r="L9" s="59"/>
      <c r="M9" s="59"/>
      <c r="N9" s="59"/>
    </row>
    <row r="10" spans="1:14" ht="27.6" x14ac:dyDescent="0.25">
      <c r="A10" s="59"/>
      <c r="B10" s="71" t="s">
        <v>12</v>
      </c>
      <c r="C10" s="72" t="s">
        <v>13</v>
      </c>
      <c r="D10" s="73">
        <v>7.0000000000000007E-2</v>
      </c>
      <c r="E10" s="74">
        <f>D10+0.01</f>
        <v>0.08</v>
      </c>
      <c r="F10" s="74">
        <f>E10+0.01</f>
        <v>0.09</v>
      </c>
      <c r="G10" s="74">
        <f>F10+0.01</f>
        <v>9.9999999999999992E-2</v>
      </c>
      <c r="H10" s="74">
        <f>G10+0.01</f>
        <v>0.10999999999999999</v>
      </c>
      <c r="I10" s="75">
        <f>H10+0.01</f>
        <v>0.11999999999999998</v>
      </c>
      <c r="J10" s="76">
        <v>7.4999999999999997E-2</v>
      </c>
      <c r="K10" s="59"/>
      <c r="L10" s="59"/>
      <c r="M10" s="59"/>
      <c r="N10" s="59"/>
    </row>
    <row r="11" spans="1:14" x14ac:dyDescent="0.25">
      <c r="A11" s="59"/>
      <c r="B11" s="77">
        <v>1</v>
      </c>
      <c r="C11" s="78">
        <f>$C$6/2</f>
        <v>35</v>
      </c>
      <c r="D11" s="79">
        <f t="shared" ref="D11:J26" si="0">$C11*(1/(1+D$10/2)^$B11)</f>
        <v>33.816425120772948</v>
      </c>
      <c r="E11" s="80">
        <f t="shared" si="0"/>
        <v>33.653846153846153</v>
      </c>
      <c r="F11" s="80">
        <f t="shared" si="0"/>
        <v>33.492822966507184</v>
      </c>
      <c r="G11" s="80">
        <f t="shared" si="0"/>
        <v>33.333333333333329</v>
      </c>
      <c r="H11" s="80">
        <f t="shared" si="0"/>
        <v>33.175355450236964</v>
      </c>
      <c r="I11" s="81">
        <f t="shared" si="0"/>
        <v>33.018867924528301</v>
      </c>
      <c r="J11" s="81">
        <f t="shared" si="0"/>
        <v>33.734939759036138</v>
      </c>
      <c r="K11" s="59"/>
      <c r="L11" s="59"/>
      <c r="M11" s="59"/>
      <c r="N11" s="59"/>
    </row>
    <row r="12" spans="1:14" x14ac:dyDescent="0.25">
      <c r="A12" s="59"/>
      <c r="B12" s="77">
        <f>1+B11</f>
        <v>2</v>
      </c>
      <c r="C12" s="78">
        <f t="shared" ref="C12:C40" si="1">$C$6/2</f>
        <v>35</v>
      </c>
      <c r="D12" s="79">
        <f t="shared" si="0"/>
        <v>32.672874512824109</v>
      </c>
      <c r="E12" s="80">
        <f t="shared" si="0"/>
        <v>32.359467455621299</v>
      </c>
      <c r="F12" s="80">
        <f t="shared" si="0"/>
        <v>32.05054829330831</v>
      </c>
      <c r="G12" s="80">
        <f t="shared" si="0"/>
        <v>31.746031746031743</v>
      </c>
      <c r="H12" s="80">
        <f t="shared" si="0"/>
        <v>31.445834549987651</v>
      </c>
      <c r="I12" s="81">
        <f t="shared" si="0"/>
        <v>31.149875400498395</v>
      </c>
      <c r="J12" s="81">
        <f t="shared" si="0"/>
        <v>32.515604587022779</v>
      </c>
      <c r="K12" s="59"/>
      <c r="L12" s="59"/>
      <c r="M12" s="59"/>
      <c r="N12" s="59"/>
    </row>
    <row r="13" spans="1:14" x14ac:dyDescent="0.25">
      <c r="A13" s="59"/>
      <c r="B13" s="77">
        <f t="shared" ref="B13:B40" si="2">1+B12</f>
        <v>3</v>
      </c>
      <c r="C13" s="78">
        <f t="shared" si="1"/>
        <v>35</v>
      </c>
      <c r="D13" s="79">
        <f t="shared" si="0"/>
        <v>31.567994698380783</v>
      </c>
      <c r="E13" s="80">
        <f t="shared" si="0"/>
        <v>31.114872553482019</v>
      </c>
      <c r="F13" s="80">
        <f t="shared" si="0"/>
        <v>30.670381141921826</v>
      </c>
      <c r="G13" s="80">
        <f t="shared" si="0"/>
        <v>30.234315948601662</v>
      </c>
      <c r="H13" s="80">
        <f t="shared" si="0"/>
        <v>29.806478246433795</v>
      </c>
      <c r="I13" s="81">
        <f t="shared" si="0"/>
        <v>29.386674906130555</v>
      </c>
      <c r="J13" s="81">
        <f t="shared" si="0"/>
        <v>31.34034177062437</v>
      </c>
      <c r="K13" s="59"/>
      <c r="L13" s="59"/>
      <c r="M13" s="59"/>
      <c r="N13" s="59"/>
    </row>
    <row r="14" spans="1:14" x14ac:dyDescent="0.25">
      <c r="A14" s="59"/>
      <c r="B14" s="77">
        <f t="shared" si="2"/>
        <v>4</v>
      </c>
      <c r="C14" s="78">
        <f t="shared" si="1"/>
        <v>35</v>
      </c>
      <c r="D14" s="79">
        <f t="shared" si="0"/>
        <v>30.500477969450035</v>
      </c>
      <c r="E14" s="80">
        <f t="shared" si="0"/>
        <v>29.918146686040402</v>
      </c>
      <c r="F14" s="80">
        <f t="shared" si="0"/>
        <v>29.349647025762522</v>
      </c>
      <c r="G14" s="80">
        <f t="shared" si="0"/>
        <v>28.794586617715868</v>
      </c>
      <c r="H14" s="80">
        <f t="shared" si="0"/>
        <v>28.252586015577055</v>
      </c>
      <c r="I14" s="81">
        <f t="shared" si="0"/>
        <v>27.723278213330715</v>
      </c>
      <c r="J14" s="81">
        <f t="shared" si="0"/>
        <v>30.207558333131914</v>
      </c>
      <c r="K14" s="59"/>
      <c r="L14" s="59"/>
      <c r="M14" s="59"/>
      <c r="N14" s="59"/>
    </row>
    <row r="15" spans="1:14" x14ac:dyDescent="0.25">
      <c r="A15" s="59"/>
      <c r="B15" s="77">
        <f t="shared" si="2"/>
        <v>5</v>
      </c>
      <c r="C15" s="78">
        <f t="shared" si="1"/>
        <v>35</v>
      </c>
      <c r="D15" s="79">
        <f t="shared" si="0"/>
        <v>29.469060840048346</v>
      </c>
      <c r="E15" s="80">
        <f t="shared" si="0"/>
        <v>28.767448736577304</v>
      </c>
      <c r="F15" s="80">
        <f t="shared" si="0"/>
        <v>28.085786627523945</v>
      </c>
      <c r="G15" s="80">
        <f t="shared" si="0"/>
        <v>27.423415826396063</v>
      </c>
      <c r="H15" s="80">
        <f t="shared" si="0"/>
        <v>26.779702384433229</v>
      </c>
      <c r="I15" s="81">
        <f t="shared" si="0"/>
        <v>26.154036050311991</v>
      </c>
      <c r="J15" s="81">
        <f t="shared" si="0"/>
        <v>29.115718875307863</v>
      </c>
      <c r="K15" s="59"/>
      <c r="L15" s="59"/>
      <c r="M15" s="59"/>
      <c r="N15" s="59"/>
    </row>
    <row r="16" spans="1:14" x14ac:dyDescent="0.25">
      <c r="A16" s="59"/>
      <c r="B16" s="77">
        <f t="shared" si="2"/>
        <v>6</v>
      </c>
      <c r="C16" s="78">
        <f t="shared" si="1"/>
        <v>35</v>
      </c>
      <c r="D16" s="79">
        <f t="shared" si="0"/>
        <v>28.472522550771348</v>
      </c>
      <c r="E16" s="80">
        <f t="shared" si="0"/>
        <v>27.661008400555101</v>
      </c>
      <c r="F16" s="80">
        <f t="shared" si="0"/>
        <v>26.876350839735839</v>
      </c>
      <c r="G16" s="80">
        <f t="shared" si="0"/>
        <v>26.117538882281966</v>
      </c>
      <c r="H16" s="80">
        <f t="shared" si="0"/>
        <v>25.38360415586088</v>
      </c>
      <c r="I16" s="81">
        <f t="shared" si="0"/>
        <v>24.673618915388669</v>
      </c>
      <c r="J16" s="81">
        <f t="shared" si="0"/>
        <v>28.06334349427264</v>
      </c>
      <c r="K16" s="59"/>
      <c r="L16" s="59"/>
      <c r="M16" s="59"/>
      <c r="N16" s="59"/>
    </row>
    <row r="17" spans="1:14" x14ac:dyDescent="0.25">
      <c r="A17" s="59"/>
      <c r="B17" s="77">
        <f t="shared" si="2"/>
        <v>7</v>
      </c>
      <c r="C17" s="78">
        <f t="shared" si="1"/>
        <v>35</v>
      </c>
      <c r="D17" s="79">
        <f t="shared" si="0"/>
        <v>27.509683623933668</v>
      </c>
      <c r="E17" s="80">
        <f t="shared" si="0"/>
        <v>26.597123462072215</v>
      </c>
      <c r="F17" s="80">
        <f t="shared" si="0"/>
        <v>25.718996018885967</v>
      </c>
      <c r="G17" s="80">
        <f t="shared" si="0"/>
        <v>24.873846554554252</v>
      </c>
      <c r="H17" s="80">
        <f t="shared" si="0"/>
        <v>24.060288299394202</v>
      </c>
      <c r="I17" s="81">
        <f t="shared" si="0"/>
        <v>23.276998976781758</v>
      </c>
      <c r="J17" s="81">
        <f t="shared" si="0"/>
        <v>27.04900577761218</v>
      </c>
      <c r="K17" s="59"/>
      <c r="L17" s="59"/>
      <c r="M17" s="59"/>
      <c r="N17" s="59"/>
    </row>
    <row r="18" spans="1:14" x14ac:dyDescent="0.25">
      <c r="A18" s="59"/>
      <c r="B18" s="77">
        <f t="shared" si="2"/>
        <v>8</v>
      </c>
      <c r="C18" s="78">
        <f t="shared" si="1"/>
        <v>35</v>
      </c>
      <c r="D18" s="79">
        <f t="shared" si="0"/>
        <v>26.579404467568768</v>
      </c>
      <c r="E18" s="80">
        <f t="shared" si="0"/>
        <v>25.574157175069434</v>
      </c>
      <c r="F18" s="80">
        <f t="shared" si="0"/>
        <v>24.611479443910024</v>
      </c>
      <c r="G18" s="80">
        <f t="shared" si="0"/>
        <v>23.689377671004053</v>
      </c>
      <c r="H18" s="80">
        <f t="shared" si="0"/>
        <v>22.805960473359434</v>
      </c>
      <c r="I18" s="81">
        <f t="shared" si="0"/>
        <v>21.959432996963926</v>
      </c>
      <c r="J18" s="81">
        <f t="shared" si="0"/>
        <v>26.071330869987637</v>
      </c>
      <c r="K18" s="59"/>
      <c r="L18" s="59"/>
      <c r="M18" s="59"/>
      <c r="N18" s="59"/>
    </row>
    <row r="19" spans="1:14" x14ac:dyDescent="0.25">
      <c r="A19" s="59"/>
      <c r="B19" s="77">
        <f t="shared" si="2"/>
        <v>9</v>
      </c>
      <c r="C19" s="78">
        <f t="shared" si="1"/>
        <v>35</v>
      </c>
      <c r="D19" s="79">
        <f t="shared" si="0"/>
        <v>25.680584026636495</v>
      </c>
      <c r="E19" s="80">
        <f t="shared" si="0"/>
        <v>24.590535745259064</v>
      </c>
      <c r="F19" s="80">
        <f t="shared" si="0"/>
        <v>23.55165497024883</v>
      </c>
      <c r="G19" s="80">
        <f t="shared" si="0"/>
        <v>22.561312067622904</v>
      </c>
      <c r="H19" s="80">
        <f t="shared" si="0"/>
        <v>21.617024145364393</v>
      </c>
      <c r="I19" s="81">
        <f t="shared" si="0"/>
        <v>20.716446223550875</v>
      </c>
      <c r="J19" s="81">
        <f t="shared" si="0"/>
        <v>25.128993609626637</v>
      </c>
      <c r="K19" s="59"/>
      <c r="L19" s="59"/>
      <c r="M19" s="59"/>
      <c r="N19" s="59"/>
    </row>
    <row r="20" spans="1:14" x14ac:dyDescent="0.25">
      <c r="A20" s="59"/>
      <c r="B20" s="77">
        <f t="shared" si="2"/>
        <v>10</v>
      </c>
      <c r="C20" s="78">
        <f t="shared" si="1"/>
        <v>35</v>
      </c>
      <c r="D20" s="79">
        <f t="shared" si="0"/>
        <v>24.812158479842026</v>
      </c>
      <c r="E20" s="80">
        <f t="shared" si="0"/>
        <v>23.644745908902948</v>
      </c>
      <c r="F20" s="80">
        <f t="shared" si="0"/>
        <v>22.537468871051512</v>
      </c>
      <c r="G20" s="80">
        <f t="shared" si="0"/>
        <v>21.486963873926577</v>
      </c>
      <c r="H20" s="80">
        <f t="shared" si="0"/>
        <v>20.49007027996625</v>
      </c>
      <c r="I20" s="81">
        <f t="shared" si="0"/>
        <v>19.543817192029124</v>
      </c>
      <c r="J20" s="81">
        <f t="shared" si="0"/>
        <v>24.220716732170246</v>
      </c>
      <c r="K20" s="59"/>
      <c r="L20" s="59"/>
      <c r="M20" s="59"/>
      <c r="N20" s="59"/>
    </row>
    <row r="21" spans="1:14" x14ac:dyDescent="0.25">
      <c r="A21" s="59"/>
      <c r="B21" s="77">
        <f t="shared" si="2"/>
        <v>11</v>
      </c>
      <c r="C21" s="78">
        <f t="shared" si="1"/>
        <v>35</v>
      </c>
      <c r="D21" s="79">
        <f t="shared" si="0"/>
        <v>23.973099980523699</v>
      </c>
      <c r="E21" s="80">
        <f t="shared" si="0"/>
        <v>22.735332604714376</v>
      </c>
      <c r="F21" s="80">
        <f t="shared" si="0"/>
        <v>21.566955857465565</v>
      </c>
      <c r="G21" s="80">
        <f t="shared" si="0"/>
        <v>20.46377511802531</v>
      </c>
      <c r="H21" s="80">
        <f t="shared" si="0"/>
        <v>19.421867563949053</v>
      </c>
      <c r="I21" s="81">
        <f t="shared" si="0"/>
        <v>18.437563388706721</v>
      </c>
      <c r="J21" s="81">
        <f t="shared" si="0"/>
        <v>23.3452691394412</v>
      </c>
      <c r="K21" s="59"/>
      <c r="L21" s="59"/>
      <c r="M21" s="59"/>
      <c r="N21" s="59"/>
    </row>
    <row r="22" spans="1:14" x14ac:dyDescent="0.25">
      <c r="A22" s="59"/>
      <c r="B22" s="77">
        <f t="shared" si="2"/>
        <v>12</v>
      </c>
      <c r="C22" s="78">
        <f t="shared" si="1"/>
        <v>35</v>
      </c>
      <c r="D22" s="79">
        <f t="shared" si="0"/>
        <v>23.162415440119513</v>
      </c>
      <c r="E22" s="80">
        <f t="shared" si="0"/>
        <v>21.86089673530228</v>
      </c>
      <c r="F22" s="80">
        <f t="shared" si="0"/>
        <v>20.63823527030198</v>
      </c>
      <c r="G22" s="80">
        <f t="shared" si="0"/>
        <v>19.489309636214582</v>
      </c>
      <c r="H22" s="80">
        <f t="shared" si="0"/>
        <v>18.409353141183939</v>
      </c>
      <c r="I22" s="81">
        <f t="shared" si="0"/>
        <v>17.393927725195017</v>
      </c>
      <c r="J22" s="81">
        <f t="shared" si="0"/>
        <v>22.501464230786695</v>
      </c>
      <c r="K22" s="59"/>
      <c r="L22" s="59"/>
      <c r="M22" s="59"/>
      <c r="N22" s="59"/>
    </row>
    <row r="23" spans="1:14" x14ac:dyDescent="0.25">
      <c r="A23" s="59"/>
      <c r="B23" s="77">
        <f t="shared" si="2"/>
        <v>13</v>
      </c>
      <c r="C23" s="78">
        <f t="shared" si="1"/>
        <v>35</v>
      </c>
      <c r="D23" s="79">
        <f t="shared" si="0"/>
        <v>22.379145352772483</v>
      </c>
      <c r="E23" s="80">
        <f t="shared" si="0"/>
        <v>21.02009301471373</v>
      </c>
      <c r="F23" s="80">
        <f t="shared" si="0"/>
        <v>19.749507435695673</v>
      </c>
      <c r="G23" s="80">
        <f t="shared" si="0"/>
        <v>18.561247272585312</v>
      </c>
      <c r="H23" s="80">
        <f t="shared" si="0"/>
        <v>17.449623830506102</v>
      </c>
      <c r="I23" s="81">
        <f t="shared" si="0"/>
        <v>16.409365778485864</v>
      </c>
      <c r="J23" s="81">
        <f t="shared" si="0"/>
        <v>21.688158294734166</v>
      </c>
      <c r="K23" s="59"/>
      <c r="L23" s="59"/>
      <c r="M23" s="59"/>
      <c r="N23" s="59"/>
    </row>
    <row r="24" spans="1:14" x14ac:dyDescent="0.25">
      <c r="A24" s="59"/>
      <c r="B24" s="77">
        <f t="shared" si="2"/>
        <v>14</v>
      </c>
      <c r="C24" s="78">
        <f t="shared" si="1"/>
        <v>35</v>
      </c>
      <c r="D24" s="79">
        <f t="shared" si="0"/>
        <v>21.622362659683557</v>
      </c>
      <c r="E24" s="80">
        <f t="shared" si="0"/>
        <v>20.211627898763204</v>
      </c>
      <c r="F24" s="80">
        <f t="shared" si="0"/>
        <v>18.899050177699213</v>
      </c>
      <c r="G24" s="80">
        <f t="shared" si="0"/>
        <v>17.67737835484316</v>
      </c>
      <c r="H24" s="80">
        <f t="shared" si="0"/>
        <v>16.539927801427584</v>
      </c>
      <c r="I24" s="81">
        <f t="shared" si="0"/>
        <v>15.480533753288553</v>
      </c>
      <c r="J24" s="81">
        <f t="shared" si="0"/>
        <v>20.904248958779917</v>
      </c>
      <c r="K24" s="59"/>
      <c r="L24" s="59"/>
      <c r="M24" s="59"/>
      <c r="N24" s="59"/>
    </row>
    <row r="25" spans="1:14" x14ac:dyDescent="0.25">
      <c r="A25" s="59"/>
      <c r="B25" s="77">
        <f t="shared" si="2"/>
        <v>15</v>
      </c>
      <c r="C25" s="78">
        <f t="shared" si="1"/>
        <v>35</v>
      </c>
      <c r="D25" s="79">
        <f t="shared" si="0"/>
        <v>20.891171651868174</v>
      </c>
      <c r="E25" s="80">
        <f t="shared" si="0"/>
        <v>19.434257594964617</v>
      </c>
      <c r="F25" s="80">
        <f t="shared" si="0"/>
        <v>18.085215481051879</v>
      </c>
      <c r="G25" s="80">
        <f t="shared" si="0"/>
        <v>16.835598433183957</v>
      </c>
      <c r="H25" s="80">
        <f t="shared" si="0"/>
        <v>15.677656683817618</v>
      </c>
      <c r="I25" s="81">
        <f t="shared" si="0"/>
        <v>14.604277125743913</v>
      </c>
      <c r="J25" s="81">
        <f t="shared" si="0"/>
        <v>20.148673695209556</v>
      </c>
      <c r="K25" s="59"/>
      <c r="L25" s="59"/>
      <c r="M25" s="59"/>
      <c r="N25" s="59"/>
    </row>
    <row r="26" spans="1:14" x14ac:dyDescent="0.25">
      <c r="A26" s="59"/>
      <c r="B26" s="77">
        <f t="shared" si="2"/>
        <v>16</v>
      </c>
      <c r="C26" s="78">
        <f t="shared" si="1"/>
        <v>35</v>
      </c>
      <c r="D26" s="79">
        <f t="shared" si="0"/>
        <v>20.18470691001756</v>
      </c>
      <c r="E26" s="80">
        <f t="shared" si="0"/>
        <v>18.686786149004437</v>
      </c>
      <c r="F26" s="80">
        <f t="shared" si="0"/>
        <v>17.306426297657307</v>
      </c>
      <c r="G26" s="80">
        <f t="shared" si="0"/>
        <v>16.033903269699007</v>
      </c>
      <c r="H26" s="80">
        <f t="shared" si="0"/>
        <v>14.860338088926651</v>
      </c>
      <c r="I26" s="81">
        <f t="shared" si="0"/>
        <v>13.777619929947091</v>
      </c>
      <c r="J26" s="81">
        <f t="shared" si="0"/>
        <v>19.420408380924869</v>
      </c>
      <c r="K26" s="59"/>
      <c r="L26" s="59"/>
      <c r="M26" s="59"/>
      <c r="N26" s="59"/>
    </row>
    <row r="27" spans="1:14" x14ac:dyDescent="0.25">
      <c r="A27" s="59"/>
      <c r="B27" s="77">
        <f t="shared" si="2"/>
        <v>17</v>
      </c>
      <c r="C27" s="78">
        <f t="shared" si="1"/>
        <v>35</v>
      </c>
      <c r="D27" s="79">
        <f t="shared" ref="D27:J40" si="3">$C27*(1/(1+D$10/2)^$B27)</f>
        <v>19.502132280210205</v>
      </c>
      <c r="E27" s="80">
        <f t="shared" si="3"/>
        <v>17.96806360481196</v>
      </c>
      <c r="F27" s="80">
        <f t="shared" si="3"/>
        <v>16.561173490581155</v>
      </c>
      <c r="G27" s="80">
        <f t="shared" si="3"/>
        <v>15.270384066380004</v>
      </c>
      <c r="H27" s="80">
        <f t="shared" si="3"/>
        <v>14.085628520309625</v>
      </c>
      <c r="I27" s="81">
        <f t="shared" si="3"/>
        <v>12.99775465089348</v>
      </c>
      <c r="J27" s="81">
        <f t="shared" si="3"/>
        <v>18.718465909325175</v>
      </c>
      <c r="K27" s="59"/>
      <c r="L27" s="59"/>
      <c r="M27" s="59"/>
      <c r="N27" s="59"/>
    </row>
    <row r="28" spans="1:14" x14ac:dyDescent="0.25">
      <c r="A28" s="59"/>
      <c r="B28" s="77">
        <f t="shared" si="2"/>
        <v>18</v>
      </c>
      <c r="C28" s="78">
        <f t="shared" si="1"/>
        <v>35</v>
      </c>
      <c r="D28" s="79">
        <f t="shared" si="3"/>
        <v>18.842639884261068</v>
      </c>
      <c r="E28" s="80">
        <f t="shared" si="3"/>
        <v>17.27698423539611</v>
      </c>
      <c r="F28" s="80">
        <f t="shared" si="3"/>
        <v>15.848012909647041</v>
      </c>
      <c r="G28" s="80">
        <f t="shared" si="3"/>
        <v>14.543222920361909</v>
      </c>
      <c r="H28" s="80">
        <f t="shared" si="3"/>
        <v>13.351306654321917</v>
      </c>
      <c r="I28" s="81">
        <f t="shared" si="3"/>
        <v>12.262032689522151</v>
      </c>
      <c r="J28" s="81">
        <f t="shared" si="3"/>
        <v>18.041894852361612</v>
      </c>
      <c r="K28" s="59"/>
      <c r="L28" s="59"/>
      <c r="M28" s="59"/>
      <c r="N28" s="59"/>
    </row>
    <row r="29" spans="1:14" x14ac:dyDescent="0.25">
      <c r="A29" s="59"/>
      <c r="B29" s="77">
        <f t="shared" si="2"/>
        <v>19</v>
      </c>
      <c r="C29" s="78">
        <f t="shared" si="1"/>
        <v>35</v>
      </c>
      <c r="D29" s="79">
        <f t="shared" si="3"/>
        <v>18.205449163537271</v>
      </c>
      <c r="E29" s="80">
        <f t="shared" si="3"/>
        <v>16.612484841727031</v>
      </c>
      <c r="F29" s="80">
        <f t="shared" si="3"/>
        <v>15.165562592963676</v>
      </c>
      <c r="G29" s="80">
        <f t="shared" si="3"/>
        <v>13.850688495582771</v>
      </c>
      <c r="H29" s="80">
        <f t="shared" si="3"/>
        <v>12.65526697092125</v>
      </c>
      <c r="I29" s="81">
        <f t="shared" si="3"/>
        <v>11.567955367473726</v>
      </c>
      <c r="J29" s="81">
        <f t="shared" si="3"/>
        <v>17.389778170950947</v>
      </c>
      <c r="K29" s="59"/>
      <c r="L29" s="59"/>
      <c r="M29" s="59"/>
      <c r="N29" s="59"/>
    </row>
    <row r="30" spans="1:14" x14ac:dyDescent="0.25">
      <c r="A30" s="59"/>
      <c r="B30" s="77">
        <f t="shared" si="2"/>
        <v>20</v>
      </c>
      <c r="C30" s="78">
        <f t="shared" si="1"/>
        <v>35</v>
      </c>
      <c r="D30" s="79">
        <f t="shared" si="3"/>
        <v>17.589805955108471</v>
      </c>
      <c r="E30" s="80">
        <f t="shared" si="3"/>
        <v>15.973543117045223</v>
      </c>
      <c r="F30" s="80">
        <f t="shared" si="3"/>
        <v>14.512500088960458</v>
      </c>
      <c r="G30" s="80">
        <f t="shared" si="3"/>
        <v>13.191131900555021</v>
      </c>
      <c r="H30" s="80">
        <f t="shared" si="3"/>
        <v>11.995513716513033</v>
      </c>
      <c r="I30" s="81">
        <f t="shared" si="3"/>
        <v>10.91316544101295</v>
      </c>
      <c r="J30" s="81">
        <f t="shared" si="3"/>
        <v>16.76123197200091</v>
      </c>
      <c r="K30" s="59"/>
      <c r="L30" s="59"/>
      <c r="M30" s="59"/>
      <c r="N30" s="59"/>
    </row>
    <row r="31" spans="1:14" x14ac:dyDescent="0.25">
      <c r="A31" s="59"/>
      <c r="B31" s="77">
        <f t="shared" si="2"/>
        <v>21</v>
      </c>
      <c r="C31" s="78">
        <f t="shared" si="1"/>
        <v>35</v>
      </c>
      <c r="D31" s="79">
        <f t="shared" si="3"/>
        <v>16.994981599138626</v>
      </c>
      <c r="E31" s="80">
        <f t="shared" si="3"/>
        <v>15.35917607408194</v>
      </c>
      <c r="F31" s="80">
        <f t="shared" si="3"/>
        <v>13.887559893742065</v>
      </c>
      <c r="G31" s="80">
        <f t="shared" si="3"/>
        <v>12.562982762433354</v>
      </c>
      <c r="H31" s="80">
        <f t="shared" si="3"/>
        <v>11.370155181528942</v>
      </c>
      <c r="I31" s="81">
        <f t="shared" si="3"/>
        <v>10.295439095295233</v>
      </c>
      <c r="J31" s="81">
        <f t="shared" si="3"/>
        <v>16.155404310362321</v>
      </c>
      <c r="K31" s="59"/>
      <c r="L31" s="59"/>
      <c r="M31" s="59"/>
      <c r="N31" s="59"/>
    </row>
    <row r="32" spans="1:14" x14ac:dyDescent="0.25">
      <c r="A32" s="59"/>
      <c r="B32" s="77">
        <f t="shared" si="2"/>
        <v>22</v>
      </c>
      <c r="C32" s="78">
        <f t="shared" si="1"/>
        <v>35</v>
      </c>
      <c r="D32" s="79">
        <f t="shared" si="3"/>
        <v>16.420272076462439</v>
      </c>
      <c r="E32" s="80">
        <f t="shared" si="3"/>
        <v>14.768438532771098</v>
      </c>
      <c r="F32" s="80">
        <f t="shared" si="3"/>
        <v>13.289530998796238</v>
      </c>
      <c r="G32" s="80">
        <f t="shared" si="3"/>
        <v>11.964745488031767</v>
      </c>
      <c r="H32" s="80">
        <f t="shared" si="3"/>
        <v>10.777398276330752</v>
      </c>
      <c r="I32" s="81">
        <f t="shared" si="3"/>
        <v>9.7126783917879553</v>
      </c>
      <c r="J32" s="81">
        <f t="shared" si="3"/>
        <v>15.571474034084165</v>
      </c>
      <c r="K32" s="59"/>
      <c r="L32" s="59"/>
      <c r="M32" s="59"/>
      <c r="N32" s="59"/>
    </row>
    <row r="33" spans="1:14" x14ac:dyDescent="0.25">
      <c r="A33" s="59"/>
      <c r="B33" s="77">
        <f t="shared" si="2"/>
        <v>23</v>
      </c>
      <c r="C33" s="78">
        <f t="shared" si="1"/>
        <v>35</v>
      </c>
      <c r="D33" s="79">
        <f t="shared" si="3"/>
        <v>15.864997175326028</v>
      </c>
      <c r="E33" s="80">
        <f t="shared" si="3"/>
        <v>14.200421666126056</v>
      </c>
      <c r="F33" s="80">
        <f t="shared" si="3"/>
        <v>12.717254544302619</v>
      </c>
      <c r="G33" s="80">
        <f t="shared" si="3"/>
        <v>11.394995702887394</v>
      </c>
      <c r="H33" s="80">
        <f t="shared" si="3"/>
        <v>10.215543389886969</v>
      </c>
      <c r="I33" s="81">
        <f t="shared" si="3"/>
        <v>9.1629041431961831</v>
      </c>
      <c r="J33" s="81">
        <f t="shared" si="3"/>
        <v>15.008649671406424</v>
      </c>
      <c r="K33" s="59"/>
      <c r="L33" s="59"/>
      <c r="M33" s="59"/>
      <c r="N33" s="59"/>
    </row>
    <row r="34" spans="1:14" x14ac:dyDescent="0.25">
      <c r="A34" s="59"/>
      <c r="B34" s="77">
        <f t="shared" si="2"/>
        <v>24</v>
      </c>
      <c r="C34" s="78">
        <f t="shared" si="1"/>
        <v>35</v>
      </c>
      <c r="D34" s="79">
        <f t="shared" si="3"/>
        <v>15.328499686305344</v>
      </c>
      <c r="E34" s="80">
        <f t="shared" si="3"/>
        <v>13.654251602044285</v>
      </c>
      <c r="F34" s="80">
        <f t="shared" si="3"/>
        <v>12.169621573495332</v>
      </c>
      <c r="G34" s="80">
        <f t="shared" si="3"/>
        <v>10.852376859892757</v>
      </c>
      <c r="H34" s="80">
        <f t="shared" si="3"/>
        <v>9.6829795164805397</v>
      </c>
      <c r="I34" s="81">
        <f t="shared" si="3"/>
        <v>8.644249191694513</v>
      </c>
      <c r="J34" s="81">
        <f t="shared" si="3"/>
        <v>14.466168357982093</v>
      </c>
      <c r="K34" s="59"/>
      <c r="L34" s="59"/>
      <c r="M34" s="59"/>
      <c r="N34" s="59"/>
    </row>
    <row r="35" spans="1:14" x14ac:dyDescent="0.25">
      <c r="A35" s="59"/>
      <c r="B35" s="77">
        <f t="shared" si="2"/>
        <v>25</v>
      </c>
      <c r="C35" s="78">
        <f t="shared" si="1"/>
        <v>35</v>
      </c>
      <c r="D35" s="79">
        <f t="shared" si="3"/>
        <v>14.81014462444961</v>
      </c>
      <c r="E35" s="80">
        <f t="shared" si="3"/>
        <v>13.129088078888731</v>
      </c>
      <c r="F35" s="80">
        <f t="shared" si="3"/>
        <v>11.645570883727592</v>
      </c>
      <c r="G35" s="80">
        <f t="shared" si="3"/>
        <v>10.335597009421672</v>
      </c>
      <c r="H35" s="80">
        <f t="shared" si="3"/>
        <v>9.1781796364744448</v>
      </c>
      <c r="I35" s="81">
        <f t="shared" si="3"/>
        <v>8.1549520676363336</v>
      </c>
      <c r="J35" s="81">
        <f t="shared" si="3"/>
        <v>13.943294802874302</v>
      </c>
      <c r="K35" s="59"/>
      <c r="L35" s="59"/>
      <c r="M35" s="59"/>
      <c r="N35" s="59"/>
    </row>
    <row r="36" spans="1:14" x14ac:dyDescent="0.25">
      <c r="A36" s="59"/>
      <c r="B36" s="77">
        <f t="shared" si="2"/>
        <v>26</v>
      </c>
      <c r="C36" s="78">
        <f t="shared" si="1"/>
        <v>35</v>
      </c>
      <c r="D36" s="79">
        <f t="shared" si="3"/>
        <v>14.309318477729091</v>
      </c>
      <c r="E36" s="80">
        <f t="shared" si="3"/>
        <v>12.624123152777628</v>
      </c>
      <c r="F36" s="80">
        <f t="shared" si="3"/>
        <v>11.144086970074254</v>
      </c>
      <c r="G36" s="80">
        <f t="shared" si="3"/>
        <v>9.8434257232587363</v>
      </c>
      <c r="H36" s="80">
        <f t="shared" si="3"/>
        <v>8.6996963378904688</v>
      </c>
      <c r="I36" s="81">
        <f t="shared" si="3"/>
        <v>7.6933510072040878</v>
      </c>
      <c r="J36" s="81">
        <f t="shared" si="3"/>
        <v>13.439320291927038</v>
      </c>
      <c r="K36" s="59"/>
      <c r="L36" s="59"/>
      <c r="M36" s="59"/>
      <c r="N36" s="59"/>
    </row>
    <row r="37" spans="1:14" x14ac:dyDescent="0.25">
      <c r="A37" s="59"/>
      <c r="B37" s="77">
        <f t="shared" si="2"/>
        <v>27</v>
      </c>
      <c r="C37" s="78">
        <f t="shared" si="1"/>
        <v>35</v>
      </c>
      <c r="D37" s="79">
        <f t="shared" si="3"/>
        <v>13.825428480897672</v>
      </c>
      <c r="E37" s="80">
        <f t="shared" si="3"/>
        <v>12.138579954593872</v>
      </c>
      <c r="F37" s="80">
        <f t="shared" si="3"/>
        <v>10.664198057487324</v>
      </c>
      <c r="G37" s="80">
        <f t="shared" si="3"/>
        <v>9.3746911650083202</v>
      </c>
      <c r="H37" s="80">
        <f t="shared" si="3"/>
        <v>8.2461576662468907</v>
      </c>
      <c r="I37" s="81">
        <f t="shared" si="3"/>
        <v>7.2578783086831011</v>
      </c>
      <c r="J37" s="81">
        <f t="shared" si="3"/>
        <v>12.953561727158592</v>
      </c>
      <c r="K37" s="59"/>
      <c r="L37" s="59"/>
      <c r="M37" s="59"/>
      <c r="N37" s="59"/>
    </row>
    <row r="38" spans="1:14" x14ac:dyDescent="0.25">
      <c r="A38" s="59"/>
      <c r="B38" s="77">
        <f t="shared" si="2"/>
        <v>28</v>
      </c>
      <c r="C38" s="78">
        <f t="shared" si="1"/>
        <v>35</v>
      </c>
      <c r="D38" s="79">
        <f t="shared" si="3"/>
        <v>13.357901913910794</v>
      </c>
      <c r="E38" s="80">
        <f t="shared" si="3"/>
        <v>11.6717114948018</v>
      </c>
      <c r="F38" s="80">
        <f t="shared" si="3"/>
        <v>10.204974217691221</v>
      </c>
      <c r="G38" s="80">
        <f t="shared" si="3"/>
        <v>8.9282773000079256</v>
      </c>
      <c r="H38" s="80">
        <f t="shared" si="3"/>
        <v>7.8162631907553468</v>
      </c>
      <c r="I38" s="81">
        <f t="shared" si="3"/>
        <v>6.8470550081916048</v>
      </c>
      <c r="J38" s="81">
        <f t="shared" si="3"/>
        <v>12.485360700875745</v>
      </c>
      <c r="K38" s="59"/>
      <c r="L38" s="59"/>
      <c r="M38" s="59"/>
      <c r="N38" s="59"/>
    </row>
    <row r="39" spans="1:14" x14ac:dyDescent="0.25">
      <c r="A39" s="59"/>
      <c r="B39" s="77">
        <f t="shared" si="2"/>
        <v>29</v>
      </c>
      <c r="C39" s="78">
        <f t="shared" si="1"/>
        <v>35</v>
      </c>
      <c r="D39" s="79">
        <f t="shared" si="3"/>
        <v>12.906185424068404</v>
      </c>
      <c r="E39" s="80">
        <f t="shared" si="3"/>
        <v>11.222799514232499</v>
      </c>
      <c r="F39" s="80">
        <f t="shared" si="3"/>
        <v>9.7655255671686323</v>
      </c>
      <c r="G39" s="80">
        <f t="shared" si="3"/>
        <v>8.5031212381027839</v>
      </c>
      <c r="H39" s="80">
        <f t="shared" si="3"/>
        <v>7.4087802755974863</v>
      </c>
      <c r="I39" s="81">
        <f t="shared" si="3"/>
        <v>6.4594858567845321</v>
      </c>
      <c r="J39" s="81">
        <f t="shared" si="3"/>
        <v>12.034082603253733</v>
      </c>
      <c r="K39" s="59"/>
      <c r="L39" s="59"/>
      <c r="M39" s="59"/>
      <c r="N39" s="59"/>
    </row>
    <row r="40" spans="1:14" x14ac:dyDescent="0.25">
      <c r="A40" s="59"/>
      <c r="B40" s="77">
        <f t="shared" si="2"/>
        <v>30</v>
      </c>
      <c r="C40" s="78">
        <f t="shared" si="1"/>
        <v>35</v>
      </c>
      <c r="D40" s="82">
        <f t="shared" si="3"/>
        <v>12.469744371080584</v>
      </c>
      <c r="E40" s="83">
        <f t="shared" si="3"/>
        <v>10.791153379069712</v>
      </c>
      <c r="F40" s="83">
        <f t="shared" si="3"/>
        <v>9.3450005427451064</v>
      </c>
      <c r="G40" s="83">
        <f t="shared" si="3"/>
        <v>8.0982107029550345</v>
      </c>
      <c r="H40" s="83">
        <f t="shared" si="3"/>
        <v>7.0225405455900347</v>
      </c>
      <c r="I40" s="84">
        <f t="shared" si="3"/>
        <v>6.0938545818721996</v>
      </c>
      <c r="J40" s="84">
        <f t="shared" si="3"/>
        <v>11.59911576217227</v>
      </c>
      <c r="K40" s="59"/>
      <c r="L40" s="59"/>
      <c r="M40" s="59"/>
      <c r="N40" s="59"/>
    </row>
    <row r="41" spans="1:14" x14ac:dyDescent="0.25">
      <c r="A41" s="59"/>
      <c r="B41" s="59"/>
      <c r="C41" s="60" t="s">
        <v>45</v>
      </c>
      <c r="D41" s="79">
        <f t="shared" ref="D41:J41" si="4">SUM(D11:D40)</f>
        <v>643.72158939769929</v>
      </c>
      <c r="E41" s="80">
        <f t="shared" si="4"/>
        <v>605.22116552325645</v>
      </c>
      <c r="F41" s="80">
        <f t="shared" si="4"/>
        <v>570.11109905011017</v>
      </c>
      <c r="G41" s="80">
        <f t="shared" si="4"/>
        <v>538.03578594089936</v>
      </c>
      <c r="H41" s="80">
        <f t="shared" si="4"/>
        <v>508.68108098927269</v>
      </c>
      <c r="I41" s="81">
        <f t="shared" si="4"/>
        <v>481.76909030212948</v>
      </c>
      <c r="J41" s="81">
        <f t="shared" si="4"/>
        <v>624.02357967540399</v>
      </c>
      <c r="K41" s="59"/>
      <c r="L41" s="59"/>
      <c r="M41" s="59"/>
      <c r="N41" s="59"/>
    </row>
    <row r="42" spans="1:14" x14ac:dyDescent="0.25">
      <c r="A42" s="59"/>
      <c r="B42" s="59"/>
      <c r="C42" s="60" t="s">
        <v>46</v>
      </c>
      <c r="D42" s="79"/>
      <c r="E42" s="80"/>
      <c r="F42" s="80"/>
      <c r="G42" s="80"/>
      <c r="H42" s="80"/>
      <c r="I42" s="81"/>
      <c r="J42" s="81"/>
      <c r="K42" s="59"/>
      <c r="L42" s="59"/>
      <c r="M42" s="59"/>
      <c r="N42" s="59"/>
    </row>
    <row r="43" spans="1:14" x14ac:dyDescent="0.25">
      <c r="A43" s="59"/>
      <c r="B43" s="77">
        <f>1+B39</f>
        <v>30</v>
      </c>
      <c r="C43" s="78">
        <f>$C$3</f>
        <v>1000</v>
      </c>
      <c r="D43" s="82">
        <f t="shared" ref="D43:J43" si="5">$C43*(1/(1+D$10/2)^$B43)</f>
        <v>356.27841060230236</v>
      </c>
      <c r="E43" s="83">
        <f t="shared" si="5"/>
        <v>308.31866797342036</v>
      </c>
      <c r="F43" s="83">
        <f t="shared" si="5"/>
        <v>267.00001550700301</v>
      </c>
      <c r="G43" s="83">
        <f t="shared" si="5"/>
        <v>231.37744865585813</v>
      </c>
      <c r="H43" s="83">
        <f t="shared" si="5"/>
        <v>200.64401558828672</v>
      </c>
      <c r="I43" s="84">
        <f t="shared" si="5"/>
        <v>174.11013091063427</v>
      </c>
      <c r="J43" s="84">
        <f t="shared" si="5"/>
        <v>331.40330749063628</v>
      </c>
      <c r="K43" s="59"/>
      <c r="L43" s="59"/>
      <c r="M43" s="59"/>
      <c r="N43" s="59"/>
    </row>
    <row r="44" spans="1:14" x14ac:dyDescent="0.25">
      <c r="A44" s="59"/>
      <c r="B44" s="59"/>
      <c r="C44" s="60" t="s">
        <v>47</v>
      </c>
      <c r="D44" s="85">
        <f t="shared" ref="D44:J44" si="6">D41+D43</f>
        <v>1000.0000000000016</v>
      </c>
      <c r="E44" s="86">
        <f t="shared" si="6"/>
        <v>913.53983349667681</v>
      </c>
      <c r="F44" s="86">
        <f t="shared" si="6"/>
        <v>837.11111455711318</v>
      </c>
      <c r="G44" s="87">
        <f t="shared" si="6"/>
        <v>769.41323459675755</v>
      </c>
      <c r="H44" s="86">
        <f t="shared" si="6"/>
        <v>709.32509657755941</v>
      </c>
      <c r="I44" s="88">
        <f t="shared" si="6"/>
        <v>655.8792212127637</v>
      </c>
      <c r="J44" s="88">
        <f t="shared" si="6"/>
        <v>955.42688716604027</v>
      </c>
      <c r="K44" s="59"/>
      <c r="L44" s="59"/>
      <c r="M44" s="59"/>
      <c r="N44" s="59"/>
    </row>
    <row r="45" spans="1:14" ht="14.4" thickBot="1" x14ac:dyDescent="0.3">
      <c r="A45" s="59"/>
      <c r="B45" s="59"/>
      <c r="C45" s="60" t="s">
        <v>48</v>
      </c>
      <c r="D45" s="89">
        <f>$C$5-D44</f>
        <v>-230.60000000000161</v>
      </c>
      <c r="E45" s="90">
        <f t="shared" ref="E45:J45" si="7">$C$5-E44</f>
        <v>-144.13983349667683</v>
      </c>
      <c r="F45" s="90">
        <f t="shared" si="7"/>
        <v>-67.711114557113206</v>
      </c>
      <c r="G45" s="90">
        <f t="shared" si="7"/>
        <v>-1.3234596757570216E-2</v>
      </c>
      <c r="H45" s="90">
        <f t="shared" si="7"/>
        <v>60.07490342244057</v>
      </c>
      <c r="I45" s="91">
        <f t="shared" si="7"/>
        <v>113.52077878723628</v>
      </c>
      <c r="J45" s="92">
        <f t="shared" si="7"/>
        <v>-186.0268871660403</v>
      </c>
      <c r="K45" s="59"/>
      <c r="L45" s="59"/>
      <c r="M45" s="59"/>
      <c r="N45" s="59"/>
    </row>
    <row r="46" spans="1:14" x14ac:dyDescent="0.25">
      <c r="A46" s="59"/>
      <c r="B46" s="59"/>
      <c r="C46" s="59"/>
      <c r="D46" s="65"/>
      <c r="E46" s="59"/>
      <c r="F46" s="59"/>
      <c r="G46" s="59"/>
      <c r="H46" s="59"/>
      <c r="I46" s="59"/>
      <c r="J46" s="59"/>
      <c r="K46" s="59"/>
      <c r="L46" s="59"/>
      <c r="M46" s="59"/>
      <c r="N46" s="59"/>
    </row>
    <row r="47" spans="1:14" x14ac:dyDescent="0.25">
      <c r="A47" s="59"/>
      <c r="B47" s="60" t="s">
        <v>49</v>
      </c>
      <c r="C47" s="93">
        <f>RATE(C2*2,C6/2,-C5,C3)*2</f>
        <v>0.10000207702631</v>
      </c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</row>
    <row r="48" spans="1:14" x14ac:dyDescent="0.25">
      <c r="A48" s="94"/>
      <c r="B48" s="95"/>
      <c r="C48" s="96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</row>
    <row r="49" spans="1:14" x14ac:dyDescent="0.25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</row>
    <row r="50" spans="1:14" x14ac:dyDescent="0.25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</row>
    <row r="51" spans="1:14" x14ac:dyDescent="0.25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</row>
  </sheetData>
  <mergeCells count="1">
    <mergeCell ref="D9:I9"/>
  </mergeCell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8F99A-B144-40D4-B608-C8B865D1874D}">
  <dimension ref="B2:F9"/>
  <sheetViews>
    <sheetView workbookViewId="0">
      <selection activeCell="B2" sqref="B2:F9"/>
    </sheetView>
  </sheetViews>
  <sheetFormatPr defaultRowHeight="13.8" x14ac:dyDescent="0.25"/>
  <cols>
    <col min="3" max="3" width="12.08984375" customWidth="1"/>
    <col min="5" max="5" width="12.81640625" customWidth="1"/>
  </cols>
  <sheetData>
    <row r="2" spans="2:6" ht="15.6" x14ac:dyDescent="0.3">
      <c r="B2" s="1"/>
      <c r="C2" s="38" t="s">
        <v>23</v>
      </c>
      <c r="D2" s="38"/>
      <c r="E2" s="38"/>
      <c r="F2" s="38"/>
    </row>
    <row r="3" spans="2:6" ht="15.6" x14ac:dyDescent="0.3">
      <c r="B3" s="1"/>
      <c r="C3" s="1"/>
      <c r="D3" s="1"/>
      <c r="E3" s="1"/>
      <c r="F3" s="1"/>
    </row>
    <row r="4" spans="2:6" ht="15.6" x14ac:dyDescent="0.3">
      <c r="B4" s="28" t="s">
        <v>24</v>
      </c>
      <c r="C4" s="39">
        <v>7</v>
      </c>
      <c r="D4" s="40"/>
      <c r="E4" s="39">
        <v>7</v>
      </c>
      <c r="F4" s="40"/>
    </row>
    <row r="5" spans="2:6" ht="15.6" x14ac:dyDescent="0.3">
      <c r="B5" s="28" t="s">
        <v>25</v>
      </c>
      <c r="C5" s="41">
        <v>3.875E-2</v>
      </c>
      <c r="D5" s="42"/>
      <c r="E5" s="41">
        <v>3.875E-2</v>
      </c>
      <c r="F5" s="42"/>
    </row>
    <row r="6" spans="2:6" ht="15.6" x14ac:dyDescent="0.3">
      <c r="B6" s="28" t="s">
        <v>26</v>
      </c>
      <c r="C6" s="43">
        <v>1000</v>
      </c>
      <c r="D6" s="42" t="s">
        <v>27</v>
      </c>
      <c r="E6" s="43">
        <v>1000</v>
      </c>
      <c r="F6" s="42" t="s">
        <v>27</v>
      </c>
    </row>
    <row r="7" spans="2:6" ht="15.6" x14ac:dyDescent="0.3">
      <c r="B7" s="28" t="s">
        <v>28</v>
      </c>
      <c r="C7" s="41">
        <v>2.5000000000000001E-2</v>
      </c>
      <c r="D7" s="42"/>
      <c r="E7" s="41">
        <v>2.5000000000000001E-2</v>
      </c>
      <c r="F7" s="42"/>
    </row>
    <row r="8" spans="2:6" ht="15.6" x14ac:dyDescent="0.3">
      <c r="B8" s="28" t="s">
        <v>29</v>
      </c>
      <c r="C8" s="44">
        <v>1</v>
      </c>
      <c r="D8" s="42"/>
      <c r="E8" s="44">
        <v>2</v>
      </c>
      <c r="F8" s="42"/>
    </row>
    <row r="9" spans="2:6" ht="15.6" x14ac:dyDescent="0.3">
      <c r="B9" s="28"/>
      <c r="C9" s="45"/>
      <c r="D9" s="42"/>
      <c r="E9" s="45"/>
      <c r="F9" s="42"/>
    </row>
  </sheetData>
  <mergeCells count="1">
    <mergeCell ref="C2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CD736-178A-4C72-B30C-7FB59F389E92}">
  <dimension ref="B2:F24"/>
  <sheetViews>
    <sheetView workbookViewId="0">
      <selection activeCell="B2" sqref="B2:F9"/>
    </sheetView>
  </sheetViews>
  <sheetFormatPr defaultRowHeight="13.8" x14ac:dyDescent="0.25"/>
  <cols>
    <col min="2" max="2" width="13.81640625" customWidth="1"/>
    <col min="3" max="3" width="15.6328125" customWidth="1"/>
    <col min="4" max="4" width="17.08984375" customWidth="1"/>
    <col min="5" max="5" width="18.08984375" customWidth="1"/>
    <col min="6" max="6" width="19.6328125" customWidth="1"/>
  </cols>
  <sheetData>
    <row r="2" spans="2:6" ht="15.6" x14ac:dyDescent="0.3">
      <c r="B2" s="1"/>
      <c r="C2" s="38" t="s">
        <v>23</v>
      </c>
      <c r="D2" s="38"/>
      <c r="E2" s="38"/>
      <c r="F2" s="38"/>
    </row>
    <row r="3" spans="2:6" ht="15.6" x14ac:dyDescent="0.3">
      <c r="B3" s="1"/>
      <c r="C3" s="1"/>
      <c r="D3" s="1"/>
      <c r="E3" s="1"/>
      <c r="F3" s="1"/>
    </row>
    <row r="4" spans="2:6" ht="15.6" x14ac:dyDescent="0.3">
      <c r="B4" s="28" t="s">
        <v>24</v>
      </c>
      <c r="C4" s="39">
        <v>7</v>
      </c>
      <c r="D4" s="40"/>
      <c r="E4" s="39">
        <v>7</v>
      </c>
      <c r="F4" s="40"/>
    </row>
    <row r="5" spans="2:6" ht="15.6" x14ac:dyDescent="0.3">
      <c r="B5" s="28" t="s">
        <v>25</v>
      </c>
      <c r="C5" s="41">
        <v>3.875E-2</v>
      </c>
      <c r="D5" s="42"/>
      <c r="E5" s="41">
        <v>3.875E-2</v>
      </c>
      <c r="F5" s="42"/>
    </row>
    <row r="6" spans="2:6" ht="15.6" x14ac:dyDescent="0.3">
      <c r="B6" s="28" t="s">
        <v>26</v>
      </c>
      <c r="C6" s="43">
        <v>1000</v>
      </c>
      <c r="D6" s="42" t="s">
        <v>27</v>
      </c>
      <c r="E6" s="43">
        <v>1000</v>
      </c>
      <c r="F6" s="42" t="s">
        <v>27</v>
      </c>
    </row>
    <row r="7" spans="2:6" ht="15.6" x14ac:dyDescent="0.3">
      <c r="B7" s="28" t="s">
        <v>28</v>
      </c>
      <c r="C7" s="41">
        <v>2.5000000000000001E-2</v>
      </c>
      <c r="D7" s="42"/>
      <c r="E7" s="41">
        <v>2.5000000000000001E-2</v>
      </c>
      <c r="F7" s="42"/>
    </row>
    <row r="8" spans="2:6" ht="15.6" x14ac:dyDescent="0.3">
      <c r="B8" s="28" t="s">
        <v>29</v>
      </c>
      <c r="C8" s="44">
        <v>1</v>
      </c>
      <c r="D8" s="42"/>
      <c r="E8" s="44">
        <v>2</v>
      </c>
      <c r="F8" s="42"/>
    </row>
    <row r="9" spans="2:6" ht="15.6" x14ac:dyDescent="0.3">
      <c r="B9" s="28"/>
      <c r="C9" s="45"/>
      <c r="D9" s="42"/>
      <c r="E9" s="45"/>
      <c r="F9" s="42"/>
    </row>
    <row r="10" spans="2:6" ht="15.6" x14ac:dyDescent="0.3">
      <c r="B10" s="28" t="s">
        <v>11</v>
      </c>
      <c r="C10" s="46">
        <f>C5*C6</f>
        <v>38.75</v>
      </c>
      <c r="D10" s="42"/>
      <c r="E10" s="46">
        <f>E5*E6</f>
        <v>38.75</v>
      </c>
      <c r="F10" s="42"/>
    </row>
    <row r="11" spans="2:6" ht="15.6" x14ac:dyDescent="0.3">
      <c r="B11" s="28" t="s">
        <v>30</v>
      </c>
      <c r="C11" s="47">
        <f>C10/C8</f>
        <v>38.75</v>
      </c>
      <c r="D11" s="42"/>
      <c r="E11" s="47">
        <f>E10/E8</f>
        <v>19.375</v>
      </c>
      <c r="F11" s="42"/>
    </row>
    <row r="12" spans="2:6" ht="15.6" x14ac:dyDescent="0.3">
      <c r="B12" s="28" t="s">
        <v>31</v>
      </c>
      <c r="C12" s="48">
        <f>C7/C8</f>
        <v>2.5000000000000001E-2</v>
      </c>
      <c r="D12" s="42"/>
      <c r="E12" s="48">
        <f>E7/E8</f>
        <v>1.2500000000000001E-2</v>
      </c>
      <c r="F12" s="42"/>
    </row>
    <row r="13" spans="2:6" ht="15.6" x14ac:dyDescent="0.3">
      <c r="B13" s="28" t="s">
        <v>32</v>
      </c>
      <c r="C13" s="49">
        <f>C4*C8</f>
        <v>7</v>
      </c>
      <c r="D13" s="42"/>
      <c r="E13" s="49">
        <f>E4*E8</f>
        <v>14</v>
      </c>
      <c r="F13" s="42"/>
    </row>
    <row r="14" spans="2:6" ht="15.6" x14ac:dyDescent="0.3">
      <c r="B14" s="1"/>
      <c r="C14" s="45"/>
      <c r="D14" s="42"/>
      <c r="E14" s="45"/>
      <c r="F14" s="42"/>
    </row>
    <row r="15" spans="2:6" ht="15.6" x14ac:dyDescent="0.3">
      <c r="B15" s="28" t="s">
        <v>33</v>
      </c>
      <c r="C15" s="50">
        <f>-PV(C12,C13,C11)</f>
        <v>246.0388856207004</v>
      </c>
      <c r="D15" s="42"/>
      <c r="E15" s="50">
        <f>-PV(E12,E13,E11)</f>
        <v>247.42945950138446</v>
      </c>
      <c r="F15" s="42"/>
    </row>
    <row r="16" spans="2:6" ht="15.6" x14ac:dyDescent="0.3">
      <c r="B16" s="28" t="s">
        <v>34</v>
      </c>
      <c r="C16" s="51">
        <f>-PV(C12,C13,0,C6)</f>
        <v>841.26523508341916</v>
      </c>
      <c r="D16" s="42"/>
      <c r="E16" s="51">
        <f>-PV(E12,E13,0,E6)</f>
        <v>840.36809064426814</v>
      </c>
      <c r="F16" s="42"/>
    </row>
    <row r="17" spans="2:6" ht="15.6" x14ac:dyDescent="0.3">
      <c r="B17" s="28" t="s">
        <v>35</v>
      </c>
      <c r="C17" s="50">
        <f>SUM(C15:C16)</f>
        <v>1087.3041207041197</v>
      </c>
      <c r="D17" s="42"/>
      <c r="E17" s="50">
        <f>SUM(E15:E16)</f>
        <v>1087.7975501456526</v>
      </c>
      <c r="F17" s="42"/>
    </row>
    <row r="18" spans="2:6" ht="15.6" x14ac:dyDescent="0.3">
      <c r="B18" s="1"/>
      <c r="C18" s="45"/>
      <c r="D18" s="42"/>
      <c r="E18" s="45"/>
      <c r="F18" s="42"/>
    </row>
    <row r="19" spans="2:6" ht="15.6" x14ac:dyDescent="0.3">
      <c r="B19" s="1"/>
      <c r="C19" s="45"/>
      <c r="D19" s="42"/>
      <c r="E19" s="45"/>
      <c r="F19" s="42"/>
    </row>
    <row r="20" spans="2:6" ht="15.6" x14ac:dyDescent="0.3">
      <c r="B20" s="28" t="s">
        <v>36</v>
      </c>
      <c r="C20" s="52">
        <f>(1/C12)*(1-1/(1+C12)^(C13))</f>
        <v>6.3493905966632358</v>
      </c>
      <c r="D20" s="53">
        <f>C11*C20</f>
        <v>246.0388856207004</v>
      </c>
      <c r="E20" s="52">
        <f>(1/E12)*(1-1/(1+E12)^(E13))</f>
        <v>12.770552748458552</v>
      </c>
      <c r="F20" s="53">
        <f>E11*E20</f>
        <v>247.42945950138446</v>
      </c>
    </row>
    <row r="21" spans="2:6" ht="17.399999999999999" x14ac:dyDescent="0.45">
      <c r="B21" s="28" t="s">
        <v>36</v>
      </c>
      <c r="C21" s="52">
        <f>1/(1+C12)^(C13)</f>
        <v>0.84126523508341911</v>
      </c>
      <c r="D21" s="54">
        <f>C21*C6</f>
        <v>841.26523508341916</v>
      </c>
      <c r="E21" s="52">
        <f>1/(1+E12)^(E13)</f>
        <v>0.8403680906442681</v>
      </c>
      <c r="F21" s="54">
        <f>E21*E6</f>
        <v>840.36809064426814</v>
      </c>
    </row>
    <row r="22" spans="2:6" ht="15.6" x14ac:dyDescent="0.3">
      <c r="B22" s="1"/>
      <c r="C22" s="55"/>
      <c r="D22" s="56">
        <f>SUM(D20:D21)</f>
        <v>1087.3041207041197</v>
      </c>
      <c r="E22" s="55"/>
      <c r="F22" s="56">
        <f>SUM(F20:F21)</f>
        <v>1087.7975501456526</v>
      </c>
    </row>
    <row r="23" spans="2:6" ht="15.6" x14ac:dyDescent="0.3">
      <c r="B23" s="1"/>
      <c r="C23" s="1"/>
      <c r="D23" s="1"/>
      <c r="E23" s="1"/>
      <c r="F23" s="1"/>
    </row>
    <row r="24" spans="2:6" ht="15.6" x14ac:dyDescent="0.3">
      <c r="B24" s="57" t="s">
        <v>37</v>
      </c>
      <c r="C24" s="58" t="s">
        <v>38</v>
      </c>
      <c r="D24" s="58"/>
      <c r="E24" s="1"/>
      <c r="F24" s="1"/>
    </row>
  </sheetData>
  <mergeCells count="2">
    <mergeCell ref="C2:F2"/>
    <mergeCell ref="C24:D2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391B2-AB34-4E1B-9FD8-554EF814FDF1}">
  <dimension ref="B1:H10"/>
  <sheetViews>
    <sheetView workbookViewId="0">
      <selection activeCell="E5" sqref="E5"/>
    </sheetView>
  </sheetViews>
  <sheetFormatPr defaultRowHeight="13.8" x14ac:dyDescent="0.25"/>
  <cols>
    <col min="2" max="2" width="27.90625" customWidth="1"/>
    <col min="3" max="3" width="10.6328125" bestFit="1" customWidth="1"/>
    <col min="5" max="5" width="22.81640625" customWidth="1"/>
    <col min="6" max="6" width="25.453125" customWidth="1"/>
    <col min="7" max="7" width="10.6328125" bestFit="1" customWidth="1"/>
  </cols>
  <sheetData>
    <row r="1" spans="2:8" ht="14.4" thickBot="1" x14ac:dyDescent="0.3"/>
    <row r="2" spans="2:8" ht="16.2" thickBot="1" x14ac:dyDescent="0.35">
      <c r="B2" s="34" t="s">
        <v>0</v>
      </c>
      <c r="C2" s="35"/>
      <c r="D2" s="36"/>
      <c r="E2" s="1"/>
      <c r="F2" s="34" t="s">
        <v>1</v>
      </c>
      <c r="G2" s="35"/>
      <c r="H2" s="36"/>
    </row>
    <row r="3" spans="2:8" ht="16.2" thickTop="1" x14ac:dyDescent="0.3">
      <c r="B3" s="2" t="s">
        <v>2</v>
      </c>
      <c r="C3" s="3">
        <v>10</v>
      </c>
      <c r="D3" s="4"/>
      <c r="E3" s="1"/>
      <c r="F3" s="2" t="s">
        <v>2</v>
      </c>
      <c r="G3" s="3">
        <v>10</v>
      </c>
      <c r="H3" s="4"/>
    </row>
    <row r="4" spans="2:8" ht="15.6" x14ac:dyDescent="0.3">
      <c r="B4" s="2" t="s">
        <v>3</v>
      </c>
      <c r="C4" s="5">
        <v>1000</v>
      </c>
      <c r="D4" s="4"/>
      <c r="E4" s="1"/>
      <c r="F4" s="2" t="s">
        <v>3</v>
      </c>
      <c r="G4" s="5">
        <v>1000</v>
      </c>
      <c r="H4" s="4"/>
    </row>
    <row r="5" spans="2:8" ht="15.6" x14ac:dyDescent="0.3">
      <c r="B5" s="2" t="s">
        <v>4</v>
      </c>
      <c r="C5" s="6">
        <v>8.5000000000000006E-2</v>
      </c>
      <c r="D5" s="4"/>
      <c r="E5" s="1"/>
      <c r="F5" s="2" t="s">
        <v>4</v>
      </c>
      <c r="G5" s="6">
        <v>8.5000000000000006E-2</v>
      </c>
      <c r="H5" s="4"/>
    </row>
    <row r="6" spans="2:8" ht="15.6" x14ac:dyDescent="0.3">
      <c r="B6" s="2" t="s">
        <v>5</v>
      </c>
      <c r="C6" s="7">
        <v>1</v>
      </c>
      <c r="D6" s="4"/>
      <c r="E6" s="1"/>
      <c r="F6" s="2" t="s">
        <v>5</v>
      </c>
      <c r="G6" s="7">
        <v>2</v>
      </c>
      <c r="H6" s="4"/>
    </row>
    <row r="7" spans="2:8" ht="15.6" x14ac:dyDescent="0.3">
      <c r="B7" s="2" t="s">
        <v>6</v>
      </c>
      <c r="C7" s="6">
        <v>0.09</v>
      </c>
      <c r="D7" s="4"/>
      <c r="E7" s="1"/>
      <c r="F7" s="2" t="s">
        <v>6</v>
      </c>
      <c r="G7" s="6">
        <v>0.09</v>
      </c>
      <c r="H7" s="4"/>
    </row>
    <row r="8" spans="2:8" ht="15.6" x14ac:dyDescent="0.3">
      <c r="B8" s="2" t="s">
        <v>7</v>
      </c>
      <c r="C8" s="3">
        <v>5</v>
      </c>
      <c r="D8" s="4"/>
      <c r="E8" s="1"/>
      <c r="F8" s="2" t="s">
        <v>7</v>
      </c>
      <c r="G8" s="3">
        <v>5</v>
      </c>
      <c r="H8" s="4"/>
    </row>
    <row r="9" spans="2:8" ht="15.6" x14ac:dyDescent="0.3">
      <c r="B9" s="2" t="s">
        <v>8</v>
      </c>
      <c r="C9" s="8">
        <v>0.09</v>
      </c>
      <c r="D9" s="4"/>
      <c r="E9" s="1"/>
      <c r="F9" s="2" t="s">
        <v>8</v>
      </c>
      <c r="G9" s="8">
        <v>0.09</v>
      </c>
      <c r="H9" s="4"/>
    </row>
    <row r="10" spans="2:8" ht="15.6" x14ac:dyDescent="0.3">
      <c r="B10" s="2" t="s">
        <v>9</v>
      </c>
      <c r="C10" s="8">
        <v>0.09</v>
      </c>
      <c r="D10" s="4"/>
      <c r="E10" s="1"/>
      <c r="F10" s="2" t="s">
        <v>9</v>
      </c>
      <c r="G10" s="8">
        <v>0.09</v>
      </c>
      <c r="H10" s="4"/>
    </row>
  </sheetData>
  <mergeCells count="2">
    <mergeCell ref="B2:D2"/>
    <mergeCell ref="F2:H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37"/>
  <sheetViews>
    <sheetView zoomScale="60" zoomScaleNormal="60" workbookViewId="0">
      <selection activeCell="B2" sqref="B2:H10"/>
    </sheetView>
  </sheetViews>
  <sheetFormatPr defaultRowHeight="15.6" x14ac:dyDescent="0.3"/>
  <cols>
    <col min="1" max="1" width="3.81640625" style="1" customWidth="1"/>
    <col min="2" max="2" width="25.08984375" style="1" customWidth="1"/>
    <col min="3" max="3" width="11.1796875" style="1" customWidth="1"/>
    <col min="4" max="4" width="13.6328125" style="1" customWidth="1"/>
    <col min="5" max="5" width="3.81640625" style="1" customWidth="1"/>
    <col min="6" max="6" width="25.08984375" style="1" customWidth="1"/>
    <col min="7" max="7" width="11.1796875" style="1" customWidth="1"/>
    <col min="8" max="8" width="13.6328125" style="1" customWidth="1"/>
    <col min="9" max="252" width="8.81640625" style="1"/>
    <col min="253" max="253" width="3.81640625" style="1" customWidth="1"/>
    <col min="254" max="254" width="16.90625" style="1" customWidth="1"/>
    <col min="255" max="255" width="8.81640625" style="1" bestFit="1" customWidth="1"/>
    <col min="256" max="256" width="12" style="1" customWidth="1"/>
    <col min="257" max="257" width="3.81640625" style="1" customWidth="1"/>
    <col min="258" max="258" width="16.90625" style="1" customWidth="1"/>
    <col min="259" max="259" width="8.81640625" style="1" customWidth="1"/>
    <col min="260" max="260" width="12" style="1" customWidth="1"/>
    <col min="261" max="508" width="8.81640625" style="1"/>
    <col min="509" max="509" width="3.81640625" style="1" customWidth="1"/>
    <col min="510" max="510" width="16.90625" style="1" customWidth="1"/>
    <col min="511" max="511" width="8.81640625" style="1" bestFit="1" customWidth="1"/>
    <col min="512" max="512" width="12" style="1" customWidth="1"/>
    <col min="513" max="513" width="3.81640625" style="1" customWidth="1"/>
    <col min="514" max="514" width="16.90625" style="1" customWidth="1"/>
    <col min="515" max="515" width="8.81640625" style="1" customWidth="1"/>
    <col min="516" max="516" width="12" style="1" customWidth="1"/>
    <col min="517" max="764" width="8.81640625" style="1"/>
    <col min="765" max="765" width="3.81640625" style="1" customWidth="1"/>
    <col min="766" max="766" width="16.90625" style="1" customWidth="1"/>
    <col min="767" max="767" width="8.81640625" style="1" bestFit="1" customWidth="1"/>
    <col min="768" max="768" width="12" style="1" customWidth="1"/>
    <col min="769" max="769" width="3.81640625" style="1" customWidth="1"/>
    <col min="770" max="770" width="16.90625" style="1" customWidth="1"/>
    <col min="771" max="771" width="8.81640625" style="1" customWidth="1"/>
    <col min="772" max="772" width="12" style="1" customWidth="1"/>
    <col min="773" max="1020" width="8.81640625" style="1"/>
    <col min="1021" max="1021" width="3.81640625" style="1" customWidth="1"/>
    <col min="1022" max="1022" width="16.90625" style="1" customWidth="1"/>
    <col min="1023" max="1023" width="8.81640625" style="1" bestFit="1" customWidth="1"/>
    <col min="1024" max="1024" width="12" style="1" customWidth="1"/>
    <col min="1025" max="1025" width="3.81640625" style="1" customWidth="1"/>
    <col min="1026" max="1026" width="16.90625" style="1" customWidth="1"/>
    <col min="1027" max="1027" width="8.81640625" style="1" customWidth="1"/>
    <col min="1028" max="1028" width="12" style="1" customWidth="1"/>
    <col min="1029" max="1276" width="8.81640625" style="1"/>
    <col min="1277" max="1277" width="3.81640625" style="1" customWidth="1"/>
    <col min="1278" max="1278" width="16.90625" style="1" customWidth="1"/>
    <col min="1279" max="1279" width="8.81640625" style="1" bestFit="1" customWidth="1"/>
    <col min="1280" max="1280" width="12" style="1" customWidth="1"/>
    <col min="1281" max="1281" width="3.81640625" style="1" customWidth="1"/>
    <col min="1282" max="1282" width="16.90625" style="1" customWidth="1"/>
    <col min="1283" max="1283" width="8.81640625" style="1" customWidth="1"/>
    <col min="1284" max="1284" width="12" style="1" customWidth="1"/>
    <col min="1285" max="1532" width="8.81640625" style="1"/>
    <col min="1533" max="1533" width="3.81640625" style="1" customWidth="1"/>
    <col min="1534" max="1534" width="16.90625" style="1" customWidth="1"/>
    <col min="1535" max="1535" width="8.81640625" style="1" bestFit="1" customWidth="1"/>
    <col min="1536" max="1536" width="12" style="1" customWidth="1"/>
    <col min="1537" max="1537" width="3.81640625" style="1" customWidth="1"/>
    <col min="1538" max="1538" width="16.90625" style="1" customWidth="1"/>
    <col min="1539" max="1539" width="8.81640625" style="1" customWidth="1"/>
    <col min="1540" max="1540" width="12" style="1" customWidth="1"/>
    <col min="1541" max="1788" width="8.81640625" style="1"/>
    <col min="1789" max="1789" width="3.81640625" style="1" customWidth="1"/>
    <col min="1790" max="1790" width="16.90625" style="1" customWidth="1"/>
    <col min="1791" max="1791" width="8.81640625" style="1" bestFit="1" customWidth="1"/>
    <col min="1792" max="1792" width="12" style="1" customWidth="1"/>
    <col min="1793" max="1793" width="3.81640625" style="1" customWidth="1"/>
    <col min="1794" max="1794" width="16.90625" style="1" customWidth="1"/>
    <col min="1795" max="1795" width="8.81640625" style="1" customWidth="1"/>
    <col min="1796" max="1796" width="12" style="1" customWidth="1"/>
    <col min="1797" max="2044" width="8.81640625" style="1"/>
    <col min="2045" max="2045" width="3.81640625" style="1" customWidth="1"/>
    <col min="2046" max="2046" width="16.90625" style="1" customWidth="1"/>
    <col min="2047" max="2047" width="8.81640625" style="1" bestFit="1" customWidth="1"/>
    <col min="2048" max="2048" width="12" style="1" customWidth="1"/>
    <col min="2049" max="2049" width="3.81640625" style="1" customWidth="1"/>
    <col min="2050" max="2050" width="16.90625" style="1" customWidth="1"/>
    <col min="2051" max="2051" width="8.81640625" style="1" customWidth="1"/>
    <col min="2052" max="2052" width="12" style="1" customWidth="1"/>
    <col min="2053" max="2300" width="8.81640625" style="1"/>
    <col min="2301" max="2301" width="3.81640625" style="1" customWidth="1"/>
    <col min="2302" max="2302" width="16.90625" style="1" customWidth="1"/>
    <col min="2303" max="2303" width="8.81640625" style="1" bestFit="1" customWidth="1"/>
    <col min="2304" max="2304" width="12" style="1" customWidth="1"/>
    <col min="2305" max="2305" width="3.81640625" style="1" customWidth="1"/>
    <col min="2306" max="2306" width="16.90625" style="1" customWidth="1"/>
    <col min="2307" max="2307" width="8.81640625" style="1" customWidth="1"/>
    <col min="2308" max="2308" width="12" style="1" customWidth="1"/>
    <col min="2309" max="2556" width="8.81640625" style="1"/>
    <col min="2557" max="2557" width="3.81640625" style="1" customWidth="1"/>
    <col min="2558" max="2558" width="16.90625" style="1" customWidth="1"/>
    <col min="2559" max="2559" width="8.81640625" style="1" bestFit="1" customWidth="1"/>
    <col min="2560" max="2560" width="12" style="1" customWidth="1"/>
    <col min="2561" max="2561" width="3.81640625" style="1" customWidth="1"/>
    <col min="2562" max="2562" width="16.90625" style="1" customWidth="1"/>
    <col min="2563" max="2563" width="8.81640625" style="1" customWidth="1"/>
    <col min="2564" max="2564" width="12" style="1" customWidth="1"/>
    <col min="2565" max="2812" width="8.81640625" style="1"/>
    <col min="2813" max="2813" width="3.81640625" style="1" customWidth="1"/>
    <col min="2814" max="2814" width="16.90625" style="1" customWidth="1"/>
    <col min="2815" max="2815" width="8.81640625" style="1" bestFit="1" customWidth="1"/>
    <col min="2816" max="2816" width="12" style="1" customWidth="1"/>
    <col min="2817" max="2817" width="3.81640625" style="1" customWidth="1"/>
    <col min="2818" max="2818" width="16.90625" style="1" customWidth="1"/>
    <col min="2819" max="2819" width="8.81640625" style="1" customWidth="1"/>
    <col min="2820" max="2820" width="12" style="1" customWidth="1"/>
    <col min="2821" max="3068" width="8.81640625" style="1"/>
    <col min="3069" max="3069" width="3.81640625" style="1" customWidth="1"/>
    <col min="3070" max="3070" width="16.90625" style="1" customWidth="1"/>
    <col min="3071" max="3071" width="8.81640625" style="1" bestFit="1" customWidth="1"/>
    <col min="3072" max="3072" width="12" style="1" customWidth="1"/>
    <col min="3073" max="3073" width="3.81640625" style="1" customWidth="1"/>
    <col min="3074" max="3074" width="16.90625" style="1" customWidth="1"/>
    <col min="3075" max="3075" width="8.81640625" style="1" customWidth="1"/>
    <col min="3076" max="3076" width="12" style="1" customWidth="1"/>
    <col min="3077" max="3324" width="8.81640625" style="1"/>
    <col min="3325" max="3325" width="3.81640625" style="1" customWidth="1"/>
    <col min="3326" max="3326" width="16.90625" style="1" customWidth="1"/>
    <col min="3327" max="3327" width="8.81640625" style="1" bestFit="1" customWidth="1"/>
    <col min="3328" max="3328" width="12" style="1" customWidth="1"/>
    <col min="3329" max="3329" width="3.81640625" style="1" customWidth="1"/>
    <col min="3330" max="3330" width="16.90625" style="1" customWidth="1"/>
    <col min="3331" max="3331" width="8.81640625" style="1" customWidth="1"/>
    <col min="3332" max="3332" width="12" style="1" customWidth="1"/>
    <col min="3333" max="3580" width="8.81640625" style="1"/>
    <col min="3581" max="3581" width="3.81640625" style="1" customWidth="1"/>
    <col min="3582" max="3582" width="16.90625" style="1" customWidth="1"/>
    <col min="3583" max="3583" width="8.81640625" style="1" bestFit="1" customWidth="1"/>
    <col min="3584" max="3584" width="12" style="1" customWidth="1"/>
    <col min="3585" max="3585" width="3.81640625" style="1" customWidth="1"/>
    <col min="3586" max="3586" width="16.90625" style="1" customWidth="1"/>
    <col min="3587" max="3587" width="8.81640625" style="1" customWidth="1"/>
    <col min="3588" max="3588" width="12" style="1" customWidth="1"/>
    <col min="3589" max="3836" width="8.81640625" style="1"/>
    <col min="3837" max="3837" width="3.81640625" style="1" customWidth="1"/>
    <col min="3838" max="3838" width="16.90625" style="1" customWidth="1"/>
    <col min="3839" max="3839" width="8.81640625" style="1" bestFit="1" customWidth="1"/>
    <col min="3840" max="3840" width="12" style="1" customWidth="1"/>
    <col min="3841" max="3841" width="3.81640625" style="1" customWidth="1"/>
    <col min="3842" max="3842" width="16.90625" style="1" customWidth="1"/>
    <col min="3843" max="3843" width="8.81640625" style="1" customWidth="1"/>
    <col min="3844" max="3844" width="12" style="1" customWidth="1"/>
    <col min="3845" max="4092" width="8.81640625" style="1"/>
    <col min="4093" max="4093" width="3.81640625" style="1" customWidth="1"/>
    <col min="4094" max="4094" width="16.90625" style="1" customWidth="1"/>
    <col min="4095" max="4095" width="8.81640625" style="1" bestFit="1" customWidth="1"/>
    <col min="4096" max="4096" width="12" style="1" customWidth="1"/>
    <col min="4097" max="4097" width="3.81640625" style="1" customWidth="1"/>
    <col min="4098" max="4098" width="16.90625" style="1" customWidth="1"/>
    <col min="4099" max="4099" width="8.81640625" style="1" customWidth="1"/>
    <col min="4100" max="4100" width="12" style="1" customWidth="1"/>
    <col min="4101" max="4348" width="8.81640625" style="1"/>
    <col min="4349" max="4349" width="3.81640625" style="1" customWidth="1"/>
    <col min="4350" max="4350" width="16.90625" style="1" customWidth="1"/>
    <col min="4351" max="4351" width="8.81640625" style="1" bestFit="1" customWidth="1"/>
    <col min="4352" max="4352" width="12" style="1" customWidth="1"/>
    <col min="4353" max="4353" width="3.81640625" style="1" customWidth="1"/>
    <col min="4354" max="4354" width="16.90625" style="1" customWidth="1"/>
    <col min="4355" max="4355" width="8.81640625" style="1" customWidth="1"/>
    <col min="4356" max="4356" width="12" style="1" customWidth="1"/>
    <col min="4357" max="4604" width="8.81640625" style="1"/>
    <col min="4605" max="4605" width="3.81640625" style="1" customWidth="1"/>
    <col min="4606" max="4606" width="16.90625" style="1" customWidth="1"/>
    <col min="4607" max="4607" width="8.81640625" style="1" bestFit="1" customWidth="1"/>
    <col min="4608" max="4608" width="12" style="1" customWidth="1"/>
    <col min="4609" max="4609" width="3.81640625" style="1" customWidth="1"/>
    <col min="4610" max="4610" width="16.90625" style="1" customWidth="1"/>
    <col min="4611" max="4611" width="8.81640625" style="1" customWidth="1"/>
    <col min="4612" max="4612" width="12" style="1" customWidth="1"/>
    <col min="4613" max="4860" width="8.81640625" style="1"/>
    <col min="4861" max="4861" width="3.81640625" style="1" customWidth="1"/>
    <col min="4862" max="4862" width="16.90625" style="1" customWidth="1"/>
    <col min="4863" max="4863" width="8.81640625" style="1" bestFit="1" customWidth="1"/>
    <col min="4864" max="4864" width="12" style="1" customWidth="1"/>
    <col min="4865" max="4865" width="3.81640625" style="1" customWidth="1"/>
    <col min="4866" max="4866" width="16.90625" style="1" customWidth="1"/>
    <col min="4867" max="4867" width="8.81640625" style="1" customWidth="1"/>
    <col min="4868" max="4868" width="12" style="1" customWidth="1"/>
    <col min="4869" max="5116" width="8.81640625" style="1"/>
    <col min="5117" max="5117" width="3.81640625" style="1" customWidth="1"/>
    <col min="5118" max="5118" width="16.90625" style="1" customWidth="1"/>
    <col min="5119" max="5119" width="8.81640625" style="1" bestFit="1" customWidth="1"/>
    <col min="5120" max="5120" width="12" style="1" customWidth="1"/>
    <col min="5121" max="5121" width="3.81640625" style="1" customWidth="1"/>
    <col min="5122" max="5122" width="16.90625" style="1" customWidth="1"/>
    <col min="5123" max="5123" width="8.81640625" style="1" customWidth="1"/>
    <col min="5124" max="5124" width="12" style="1" customWidth="1"/>
    <col min="5125" max="5372" width="8.81640625" style="1"/>
    <col min="5373" max="5373" width="3.81640625" style="1" customWidth="1"/>
    <col min="5374" max="5374" width="16.90625" style="1" customWidth="1"/>
    <col min="5375" max="5375" width="8.81640625" style="1" bestFit="1" customWidth="1"/>
    <col min="5376" max="5376" width="12" style="1" customWidth="1"/>
    <col min="5377" max="5377" width="3.81640625" style="1" customWidth="1"/>
    <col min="5378" max="5378" width="16.90625" style="1" customWidth="1"/>
    <col min="5379" max="5379" width="8.81640625" style="1" customWidth="1"/>
    <col min="5380" max="5380" width="12" style="1" customWidth="1"/>
    <col min="5381" max="5628" width="8.81640625" style="1"/>
    <col min="5629" max="5629" width="3.81640625" style="1" customWidth="1"/>
    <col min="5630" max="5630" width="16.90625" style="1" customWidth="1"/>
    <col min="5631" max="5631" width="8.81640625" style="1" bestFit="1" customWidth="1"/>
    <col min="5632" max="5632" width="12" style="1" customWidth="1"/>
    <col min="5633" max="5633" width="3.81640625" style="1" customWidth="1"/>
    <col min="5634" max="5634" width="16.90625" style="1" customWidth="1"/>
    <col min="5635" max="5635" width="8.81640625" style="1" customWidth="1"/>
    <col min="5636" max="5636" width="12" style="1" customWidth="1"/>
    <col min="5637" max="5884" width="8.81640625" style="1"/>
    <col min="5885" max="5885" width="3.81640625" style="1" customWidth="1"/>
    <col min="5886" max="5886" width="16.90625" style="1" customWidth="1"/>
    <col min="5887" max="5887" width="8.81640625" style="1" bestFit="1" customWidth="1"/>
    <col min="5888" max="5888" width="12" style="1" customWidth="1"/>
    <col min="5889" max="5889" width="3.81640625" style="1" customWidth="1"/>
    <col min="5890" max="5890" width="16.90625" style="1" customWidth="1"/>
    <col min="5891" max="5891" width="8.81640625" style="1" customWidth="1"/>
    <col min="5892" max="5892" width="12" style="1" customWidth="1"/>
    <col min="5893" max="6140" width="8.81640625" style="1"/>
    <col min="6141" max="6141" width="3.81640625" style="1" customWidth="1"/>
    <col min="6142" max="6142" width="16.90625" style="1" customWidth="1"/>
    <col min="6143" max="6143" width="8.81640625" style="1" bestFit="1" customWidth="1"/>
    <col min="6144" max="6144" width="12" style="1" customWidth="1"/>
    <col min="6145" max="6145" width="3.81640625" style="1" customWidth="1"/>
    <col min="6146" max="6146" width="16.90625" style="1" customWidth="1"/>
    <col min="6147" max="6147" width="8.81640625" style="1" customWidth="1"/>
    <col min="6148" max="6148" width="12" style="1" customWidth="1"/>
    <col min="6149" max="6396" width="8.81640625" style="1"/>
    <col min="6397" max="6397" width="3.81640625" style="1" customWidth="1"/>
    <col min="6398" max="6398" width="16.90625" style="1" customWidth="1"/>
    <col min="6399" max="6399" width="8.81640625" style="1" bestFit="1" customWidth="1"/>
    <col min="6400" max="6400" width="12" style="1" customWidth="1"/>
    <col min="6401" max="6401" width="3.81640625" style="1" customWidth="1"/>
    <col min="6402" max="6402" width="16.90625" style="1" customWidth="1"/>
    <col min="6403" max="6403" width="8.81640625" style="1" customWidth="1"/>
    <col min="6404" max="6404" width="12" style="1" customWidth="1"/>
    <col min="6405" max="6652" width="8.81640625" style="1"/>
    <col min="6653" max="6653" width="3.81640625" style="1" customWidth="1"/>
    <col min="6654" max="6654" width="16.90625" style="1" customWidth="1"/>
    <col min="6655" max="6655" width="8.81640625" style="1" bestFit="1" customWidth="1"/>
    <col min="6656" max="6656" width="12" style="1" customWidth="1"/>
    <col min="6657" max="6657" width="3.81640625" style="1" customWidth="1"/>
    <col min="6658" max="6658" width="16.90625" style="1" customWidth="1"/>
    <col min="6659" max="6659" width="8.81640625" style="1" customWidth="1"/>
    <col min="6660" max="6660" width="12" style="1" customWidth="1"/>
    <col min="6661" max="6908" width="8.81640625" style="1"/>
    <col min="6909" max="6909" width="3.81640625" style="1" customWidth="1"/>
    <col min="6910" max="6910" width="16.90625" style="1" customWidth="1"/>
    <col min="6911" max="6911" width="8.81640625" style="1" bestFit="1" customWidth="1"/>
    <col min="6912" max="6912" width="12" style="1" customWidth="1"/>
    <col min="6913" max="6913" width="3.81640625" style="1" customWidth="1"/>
    <col min="6914" max="6914" width="16.90625" style="1" customWidth="1"/>
    <col min="6915" max="6915" width="8.81640625" style="1" customWidth="1"/>
    <col min="6916" max="6916" width="12" style="1" customWidth="1"/>
    <col min="6917" max="7164" width="8.81640625" style="1"/>
    <col min="7165" max="7165" width="3.81640625" style="1" customWidth="1"/>
    <col min="7166" max="7166" width="16.90625" style="1" customWidth="1"/>
    <col min="7167" max="7167" width="8.81640625" style="1" bestFit="1" customWidth="1"/>
    <col min="7168" max="7168" width="12" style="1" customWidth="1"/>
    <col min="7169" max="7169" width="3.81640625" style="1" customWidth="1"/>
    <col min="7170" max="7170" width="16.90625" style="1" customWidth="1"/>
    <col min="7171" max="7171" width="8.81640625" style="1" customWidth="1"/>
    <col min="7172" max="7172" width="12" style="1" customWidth="1"/>
    <col min="7173" max="7420" width="8.81640625" style="1"/>
    <col min="7421" max="7421" width="3.81640625" style="1" customWidth="1"/>
    <col min="7422" max="7422" width="16.90625" style="1" customWidth="1"/>
    <col min="7423" max="7423" width="8.81640625" style="1" bestFit="1" customWidth="1"/>
    <col min="7424" max="7424" width="12" style="1" customWidth="1"/>
    <col min="7425" max="7425" width="3.81640625" style="1" customWidth="1"/>
    <col min="7426" max="7426" width="16.90625" style="1" customWidth="1"/>
    <col min="7427" max="7427" width="8.81640625" style="1" customWidth="1"/>
    <col min="7428" max="7428" width="12" style="1" customWidth="1"/>
    <col min="7429" max="7676" width="8.81640625" style="1"/>
    <col min="7677" max="7677" width="3.81640625" style="1" customWidth="1"/>
    <col min="7678" max="7678" width="16.90625" style="1" customWidth="1"/>
    <col min="7679" max="7679" width="8.81640625" style="1" bestFit="1" customWidth="1"/>
    <col min="7680" max="7680" width="12" style="1" customWidth="1"/>
    <col min="7681" max="7681" width="3.81640625" style="1" customWidth="1"/>
    <col min="7682" max="7682" width="16.90625" style="1" customWidth="1"/>
    <col min="7683" max="7683" width="8.81640625" style="1" customWidth="1"/>
    <col min="7684" max="7684" width="12" style="1" customWidth="1"/>
    <col min="7685" max="7932" width="8.81640625" style="1"/>
    <col min="7933" max="7933" width="3.81640625" style="1" customWidth="1"/>
    <col min="7934" max="7934" width="16.90625" style="1" customWidth="1"/>
    <col min="7935" max="7935" width="8.81640625" style="1" bestFit="1" customWidth="1"/>
    <col min="7936" max="7936" width="12" style="1" customWidth="1"/>
    <col min="7937" max="7937" width="3.81640625" style="1" customWidth="1"/>
    <col min="7938" max="7938" width="16.90625" style="1" customWidth="1"/>
    <col min="7939" max="7939" width="8.81640625" style="1" customWidth="1"/>
    <col min="7940" max="7940" width="12" style="1" customWidth="1"/>
    <col min="7941" max="8188" width="8.81640625" style="1"/>
    <col min="8189" max="8189" width="3.81640625" style="1" customWidth="1"/>
    <col min="8190" max="8190" width="16.90625" style="1" customWidth="1"/>
    <col min="8191" max="8191" width="8.81640625" style="1" bestFit="1" customWidth="1"/>
    <col min="8192" max="8192" width="12" style="1" customWidth="1"/>
    <col min="8193" max="8193" width="3.81640625" style="1" customWidth="1"/>
    <col min="8194" max="8194" width="16.90625" style="1" customWidth="1"/>
    <col min="8195" max="8195" width="8.81640625" style="1" customWidth="1"/>
    <col min="8196" max="8196" width="12" style="1" customWidth="1"/>
    <col min="8197" max="8444" width="8.81640625" style="1"/>
    <col min="8445" max="8445" width="3.81640625" style="1" customWidth="1"/>
    <col min="8446" max="8446" width="16.90625" style="1" customWidth="1"/>
    <col min="8447" max="8447" width="8.81640625" style="1" bestFit="1" customWidth="1"/>
    <col min="8448" max="8448" width="12" style="1" customWidth="1"/>
    <col min="8449" max="8449" width="3.81640625" style="1" customWidth="1"/>
    <col min="8450" max="8450" width="16.90625" style="1" customWidth="1"/>
    <col min="8451" max="8451" width="8.81640625" style="1" customWidth="1"/>
    <col min="8452" max="8452" width="12" style="1" customWidth="1"/>
    <col min="8453" max="8700" width="8.81640625" style="1"/>
    <col min="8701" max="8701" width="3.81640625" style="1" customWidth="1"/>
    <col min="8702" max="8702" width="16.90625" style="1" customWidth="1"/>
    <col min="8703" max="8703" width="8.81640625" style="1" bestFit="1" customWidth="1"/>
    <col min="8704" max="8704" width="12" style="1" customWidth="1"/>
    <col min="8705" max="8705" width="3.81640625" style="1" customWidth="1"/>
    <col min="8706" max="8706" width="16.90625" style="1" customWidth="1"/>
    <col min="8707" max="8707" width="8.81640625" style="1" customWidth="1"/>
    <col min="8708" max="8708" width="12" style="1" customWidth="1"/>
    <col min="8709" max="8956" width="8.81640625" style="1"/>
    <col min="8957" max="8957" width="3.81640625" style="1" customWidth="1"/>
    <col min="8958" max="8958" width="16.90625" style="1" customWidth="1"/>
    <col min="8959" max="8959" width="8.81640625" style="1" bestFit="1" customWidth="1"/>
    <col min="8960" max="8960" width="12" style="1" customWidth="1"/>
    <col min="8961" max="8961" width="3.81640625" style="1" customWidth="1"/>
    <col min="8962" max="8962" width="16.90625" style="1" customWidth="1"/>
    <col min="8963" max="8963" width="8.81640625" style="1" customWidth="1"/>
    <col min="8964" max="8964" width="12" style="1" customWidth="1"/>
    <col min="8965" max="9212" width="8.81640625" style="1"/>
    <col min="9213" max="9213" width="3.81640625" style="1" customWidth="1"/>
    <col min="9214" max="9214" width="16.90625" style="1" customWidth="1"/>
    <col min="9215" max="9215" width="8.81640625" style="1" bestFit="1" customWidth="1"/>
    <col min="9216" max="9216" width="12" style="1" customWidth="1"/>
    <col min="9217" max="9217" width="3.81640625" style="1" customWidth="1"/>
    <col min="9218" max="9218" width="16.90625" style="1" customWidth="1"/>
    <col min="9219" max="9219" width="8.81640625" style="1" customWidth="1"/>
    <col min="9220" max="9220" width="12" style="1" customWidth="1"/>
    <col min="9221" max="9468" width="8.81640625" style="1"/>
    <col min="9469" max="9469" width="3.81640625" style="1" customWidth="1"/>
    <col min="9470" max="9470" width="16.90625" style="1" customWidth="1"/>
    <col min="9471" max="9471" width="8.81640625" style="1" bestFit="1" customWidth="1"/>
    <col min="9472" max="9472" width="12" style="1" customWidth="1"/>
    <col min="9473" max="9473" width="3.81640625" style="1" customWidth="1"/>
    <col min="9474" max="9474" width="16.90625" style="1" customWidth="1"/>
    <col min="9475" max="9475" width="8.81640625" style="1" customWidth="1"/>
    <col min="9476" max="9476" width="12" style="1" customWidth="1"/>
    <col min="9477" max="9724" width="8.81640625" style="1"/>
    <col min="9725" max="9725" width="3.81640625" style="1" customWidth="1"/>
    <col min="9726" max="9726" width="16.90625" style="1" customWidth="1"/>
    <col min="9727" max="9727" width="8.81640625" style="1" bestFit="1" customWidth="1"/>
    <col min="9728" max="9728" width="12" style="1" customWidth="1"/>
    <col min="9729" max="9729" width="3.81640625" style="1" customWidth="1"/>
    <col min="9730" max="9730" width="16.90625" style="1" customWidth="1"/>
    <col min="9731" max="9731" width="8.81640625" style="1" customWidth="1"/>
    <col min="9732" max="9732" width="12" style="1" customWidth="1"/>
    <col min="9733" max="9980" width="8.81640625" style="1"/>
    <col min="9981" max="9981" width="3.81640625" style="1" customWidth="1"/>
    <col min="9982" max="9982" width="16.90625" style="1" customWidth="1"/>
    <col min="9983" max="9983" width="8.81640625" style="1" bestFit="1" customWidth="1"/>
    <col min="9984" max="9984" width="12" style="1" customWidth="1"/>
    <col min="9985" max="9985" width="3.81640625" style="1" customWidth="1"/>
    <col min="9986" max="9986" width="16.90625" style="1" customWidth="1"/>
    <col min="9987" max="9987" width="8.81640625" style="1" customWidth="1"/>
    <col min="9988" max="9988" width="12" style="1" customWidth="1"/>
    <col min="9989" max="10236" width="8.81640625" style="1"/>
    <col min="10237" max="10237" width="3.81640625" style="1" customWidth="1"/>
    <col min="10238" max="10238" width="16.90625" style="1" customWidth="1"/>
    <col min="10239" max="10239" width="8.81640625" style="1" bestFit="1" customWidth="1"/>
    <col min="10240" max="10240" width="12" style="1" customWidth="1"/>
    <col min="10241" max="10241" width="3.81640625" style="1" customWidth="1"/>
    <col min="10242" max="10242" width="16.90625" style="1" customWidth="1"/>
    <col min="10243" max="10243" width="8.81640625" style="1" customWidth="1"/>
    <col min="10244" max="10244" width="12" style="1" customWidth="1"/>
    <col min="10245" max="10492" width="8.81640625" style="1"/>
    <col min="10493" max="10493" width="3.81640625" style="1" customWidth="1"/>
    <col min="10494" max="10494" width="16.90625" style="1" customWidth="1"/>
    <col min="10495" max="10495" width="8.81640625" style="1" bestFit="1" customWidth="1"/>
    <col min="10496" max="10496" width="12" style="1" customWidth="1"/>
    <col min="10497" max="10497" width="3.81640625" style="1" customWidth="1"/>
    <col min="10498" max="10498" width="16.90625" style="1" customWidth="1"/>
    <col min="10499" max="10499" width="8.81640625" style="1" customWidth="1"/>
    <col min="10500" max="10500" width="12" style="1" customWidth="1"/>
    <col min="10501" max="10748" width="8.81640625" style="1"/>
    <col min="10749" max="10749" width="3.81640625" style="1" customWidth="1"/>
    <col min="10750" max="10750" width="16.90625" style="1" customWidth="1"/>
    <col min="10751" max="10751" width="8.81640625" style="1" bestFit="1" customWidth="1"/>
    <col min="10752" max="10752" width="12" style="1" customWidth="1"/>
    <col min="10753" max="10753" width="3.81640625" style="1" customWidth="1"/>
    <col min="10754" max="10754" width="16.90625" style="1" customWidth="1"/>
    <col min="10755" max="10755" width="8.81640625" style="1" customWidth="1"/>
    <col min="10756" max="10756" width="12" style="1" customWidth="1"/>
    <col min="10757" max="11004" width="8.81640625" style="1"/>
    <col min="11005" max="11005" width="3.81640625" style="1" customWidth="1"/>
    <col min="11006" max="11006" width="16.90625" style="1" customWidth="1"/>
    <col min="11007" max="11007" width="8.81640625" style="1" bestFit="1" customWidth="1"/>
    <col min="11008" max="11008" width="12" style="1" customWidth="1"/>
    <col min="11009" max="11009" width="3.81640625" style="1" customWidth="1"/>
    <col min="11010" max="11010" width="16.90625" style="1" customWidth="1"/>
    <col min="11011" max="11011" width="8.81640625" style="1" customWidth="1"/>
    <col min="11012" max="11012" width="12" style="1" customWidth="1"/>
    <col min="11013" max="11260" width="8.81640625" style="1"/>
    <col min="11261" max="11261" width="3.81640625" style="1" customWidth="1"/>
    <col min="11262" max="11262" width="16.90625" style="1" customWidth="1"/>
    <col min="11263" max="11263" width="8.81640625" style="1" bestFit="1" customWidth="1"/>
    <col min="11264" max="11264" width="12" style="1" customWidth="1"/>
    <col min="11265" max="11265" width="3.81640625" style="1" customWidth="1"/>
    <col min="11266" max="11266" width="16.90625" style="1" customWidth="1"/>
    <col min="11267" max="11267" width="8.81640625" style="1" customWidth="1"/>
    <col min="11268" max="11268" width="12" style="1" customWidth="1"/>
    <col min="11269" max="11516" width="8.81640625" style="1"/>
    <col min="11517" max="11517" width="3.81640625" style="1" customWidth="1"/>
    <col min="11518" max="11518" width="16.90625" style="1" customWidth="1"/>
    <col min="11519" max="11519" width="8.81640625" style="1" bestFit="1" customWidth="1"/>
    <col min="11520" max="11520" width="12" style="1" customWidth="1"/>
    <col min="11521" max="11521" width="3.81640625" style="1" customWidth="1"/>
    <col min="11522" max="11522" width="16.90625" style="1" customWidth="1"/>
    <col min="11523" max="11523" width="8.81640625" style="1" customWidth="1"/>
    <col min="11524" max="11524" width="12" style="1" customWidth="1"/>
    <col min="11525" max="11772" width="8.81640625" style="1"/>
    <col min="11773" max="11773" width="3.81640625" style="1" customWidth="1"/>
    <col min="11774" max="11774" width="16.90625" style="1" customWidth="1"/>
    <col min="11775" max="11775" width="8.81640625" style="1" bestFit="1" customWidth="1"/>
    <col min="11776" max="11776" width="12" style="1" customWidth="1"/>
    <col min="11777" max="11777" width="3.81640625" style="1" customWidth="1"/>
    <col min="11778" max="11778" width="16.90625" style="1" customWidth="1"/>
    <col min="11779" max="11779" width="8.81640625" style="1" customWidth="1"/>
    <col min="11780" max="11780" width="12" style="1" customWidth="1"/>
    <col min="11781" max="12028" width="8.81640625" style="1"/>
    <col min="12029" max="12029" width="3.81640625" style="1" customWidth="1"/>
    <col min="12030" max="12030" width="16.90625" style="1" customWidth="1"/>
    <col min="12031" max="12031" width="8.81640625" style="1" bestFit="1" customWidth="1"/>
    <col min="12032" max="12032" width="12" style="1" customWidth="1"/>
    <col min="12033" max="12033" width="3.81640625" style="1" customWidth="1"/>
    <col min="12034" max="12034" width="16.90625" style="1" customWidth="1"/>
    <col min="12035" max="12035" width="8.81640625" style="1" customWidth="1"/>
    <col min="12036" max="12036" width="12" style="1" customWidth="1"/>
    <col min="12037" max="12284" width="8.81640625" style="1"/>
    <col min="12285" max="12285" width="3.81640625" style="1" customWidth="1"/>
    <col min="12286" max="12286" width="16.90625" style="1" customWidth="1"/>
    <col min="12287" max="12287" width="8.81640625" style="1" bestFit="1" customWidth="1"/>
    <col min="12288" max="12288" width="12" style="1" customWidth="1"/>
    <col min="12289" max="12289" width="3.81640625" style="1" customWidth="1"/>
    <col min="12290" max="12290" width="16.90625" style="1" customWidth="1"/>
    <col min="12291" max="12291" width="8.81640625" style="1" customWidth="1"/>
    <col min="12292" max="12292" width="12" style="1" customWidth="1"/>
    <col min="12293" max="12540" width="8.81640625" style="1"/>
    <col min="12541" max="12541" width="3.81640625" style="1" customWidth="1"/>
    <col min="12542" max="12542" width="16.90625" style="1" customWidth="1"/>
    <col min="12543" max="12543" width="8.81640625" style="1" bestFit="1" customWidth="1"/>
    <col min="12544" max="12544" width="12" style="1" customWidth="1"/>
    <col min="12545" max="12545" width="3.81640625" style="1" customWidth="1"/>
    <col min="12546" max="12546" width="16.90625" style="1" customWidth="1"/>
    <col min="12547" max="12547" width="8.81640625" style="1" customWidth="1"/>
    <col min="12548" max="12548" width="12" style="1" customWidth="1"/>
    <col min="12549" max="12796" width="8.81640625" style="1"/>
    <col min="12797" max="12797" width="3.81640625" style="1" customWidth="1"/>
    <col min="12798" max="12798" width="16.90625" style="1" customWidth="1"/>
    <col min="12799" max="12799" width="8.81640625" style="1" bestFit="1" customWidth="1"/>
    <col min="12800" max="12800" width="12" style="1" customWidth="1"/>
    <col min="12801" max="12801" width="3.81640625" style="1" customWidth="1"/>
    <col min="12802" max="12802" width="16.90625" style="1" customWidth="1"/>
    <col min="12803" max="12803" width="8.81640625" style="1" customWidth="1"/>
    <col min="12804" max="12804" width="12" style="1" customWidth="1"/>
    <col min="12805" max="13052" width="8.81640625" style="1"/>
    <col min="13053" max="13053" width="3.81640625" style="1" customWidth="1"/>
    <col min="13054" max="13054" width="16.90625" style="1" customWidth="1"/>
    <col min="13055" max="13055" width="8.81640625" style="1" bestFit="1" customWidth="1"/>
    <col min="13056" max="13056" width="12" style="1" customWidth="1"/>
    <col min="13057" max="13057" width="3.81640625" style="1" customWidth="1"/>
    <col min="13058" max="13058" width="16.90625" style="1" customWidth="1"/>
    <col min="13059" max="13059" width="8.81640625" style="1" customWidth="1"/>
    <col min="13060" max="13060" width="12" style="1" customWidth="1"/>
    <col min="13061" max="13308" width="8.81640625" style="1"/>
    <col min="13309" max="13309" width="3.81640625" style="1" customWidth="1"/>
    <col min="13310" max="13310" width="16.90625" style="1" customWidth="1"/>
    <col min="13311" max="13311" width="8.81640625" style="1" bestFit="1" customWidth="1"/>
    <col min="13312" max="13312" width="12" style="1" customWidth="1"/>
    <col min="13313" max="13313" width="3.81640625" style="1" customWidth="1"/>
    <col min="13314" max="13314" width="16.90625" style="1" customWidth="1"/>
    <col min="13315" max="13315" width="8.81640625" style="1" customWidth="1"/>
    <col min="13316" max="13316" width="12" style="1" customWidth="1"/>
    <col min="13317" max="13564" width="8.81640625" style="1"/>
    <col min="13565" max="13565" width="3.81640625" style="1" customWidth="1"/>
    <col min="13566" max="13566" width="16.90625" style="1" customWidth="1"/>
    <col min="13567" max="13567" width="8.81640625" style="1" bestFit="1" customWidth="1"/>
    <col min="13568" max="13568" width="12" style="1" customWidth="1"/>
    <col min="13569" max="13569" width="3.81640625" style="1" customWidth="1"/>
    <col min="13570" max="13570" width="16.90625" style="1" customWidth="1"/>
    <col min="13571" max="13571" width="8.81640625" style="1" customWidth="1"/>
    <col min="13572" max="13572" width="12" style="1" customWidth="1"/>
    <col min="13573" max="13820" width="8.81640625" style="1"/>
    <col min="13821" max="13821" width="3.81640625" style="1" customWidth="1"/>
    <col min="13822" max="13822" width="16.90625" style="1" customWidth="1"/>
    <col min="13823" max="13823" width="8.81640625" style="1" bestFit="1" customWidth="1"/>
    <col min="13824" max="13824" width="12" style="1" customWidth="1"/>
    <col min="13825" max="13825" width="3.81640625" style="1" customWidth="1"/>
    <col min="13826" max="13826" width="16.90625" style="1" customWidth="1"/>
    <col min="13827" max="13827" width="8.81640625" style="1" customWidth="1"/>
    <col min="13828" max="13828" width="12" style="1" customWidth="1"/>
    <col min="13829" max="14076" width="8.81640625" style="1"/>
    <col min="14077" max="14077" width="3.81640625" style="1" customWidth="1"/>
    <col min="14078" max="14078" width="16.90625" style="1" customWidth="1"/>
    <col min="14079" max="14079" width="8.81640625" style="1" bestFit="1" customWidth="1"/>
    <col min="14080" max="14080" width="12" style="1" customWidth="1"/>
    <col min="14081" max="14081" width="3.81640625" style="1" customWidth="1"/>
    <col min="14082" max="14082" width="16.90625" style="1" customWidth="1"/>
    <col min="14083" max="14083" width="8.81640625" style="1" customWidth="1"/>
    <col min="14084" max="14084" width="12" style="1" customWidth="1"/>
    <col min="14085" max="14332" width="8.81640625" style="1"/>
    <col min="14333" max="14333" width="3.81640625" style="1" customWidth="1"/>
    <col min="14334" max="14334" width="16.90625" style="1" customWidth="1"/>
    <col min="14335" max="14335" width="8.81640625" style="1" bestFit="1" customWidth="1"/>
    <col min="14336" max="14336" width="12" style="1" customWidth="1"/>
    <col min="14337" max="14337" width="3.81640625" style="1" customWidth="1"/>
    <col min="14338" max="14338" width="16.90625" style="1" customWidth="1"/>
    <col min="14339" max="14339" width="8.81640625" style="1" customWidth="1"/>
    <col min="14340" max="14340" width="12" style="1" customWidth="1"/>
    <col min="14341" max="14588" width="8.81640625" style="1"/>
    <col min="14589" max="14589" width="3.81640625" style="1" customWidth="1"/>
    <col min="14590" max="14590" width="16.90625" style="1" customWidth="1"/>
    <col min="14591" max="14591" width="8.81640625" style="1" bestFit="1" customWidth="1"/>
    <col min="14592" max="14592" width="12" style="1" customWidth="1"/>
    <col min="14593" max="14593" width="3.81640625" style="1" customWidth="1"/>
    <col min="14594" max="14594" width="16.90625" style="1" customWidth="1"/>
    <col min="14595" max="14595" width="8.81640625" style="1" customWidth="1"/>
    <col min="14596" max="14596" width="12" style="1" customWidth="1"/>
    <col min="14597" max="14844" width="8.81640625" style="1"/>
    <col min="14845" max="14845" width="3.81640625" style="1" customWidth="1"/>
    <col min="14846" max="14846" width="16.90625" style="1" customWidth="1"/>
    <col min="14847" max="14847" width="8.81640625" style="1" bestFit="1" customWidth="1"/>
    <col min="14848" max="14848" width="12" style="1" customWidth="1"/>
    <col min="14849" max="14849" width="3.81640625" style="1" customWidth="1"/>
    <col min="14850" max="14850" width="16.90625" style="1" customWidth="1"/>
    <col min="14851" max="14851" width="8.81640625" style="1" customWidth="1"/>
    <col min="14852" max="14852" width="12" style="1" customWidth="1"/>
    <col min="14853" max="15100" width="8.81640625" style="1"/>
    <col min="15101" max="15101" width="3.81640625" style="1" customWidth="1"/>
    <col min="15102" max="15102" width="16.90625" style="1" customWidth="1"/>
    <col min="15103" max="15103" width="8.81640625" style="1" bestFit="1" customWidth="1"/>
    <col min="15104" max="15104" width="12" style="1" customWidth="1"/>
    <col min="15105" max="15105" width="3.81640625" style="1" customWidth="1"/>
    <col min="15106" max="15106" width="16.90625" style="1" customWidth="1"/>
    <col min="15107" max="15107" width="8.81640625" style="1" customWidth="1"/>
    <col min="15108" max="15108" width="12" style="1" customWidth="1"/>
    <col min="15109" max="15356" width="8.81640625" style="1"/>
    <col min="15357" max="15357" width="3.81640625" style="1" customWidth="1"/>
    <col min="15358" max="15358" width="16.90625" style="1" customWidth="1"/>
    <col min="15359" max="15359" width="8.81640625" style="1" bestFit="1" customWidth="1"/>
    <col min="15360" max="15360" width="12" style="1" customWidth="1"/>
    <col min="15361" max="15361" width="3.81640625" style="1" customWidth="1"/>
    <col min="15362" max="15362" width="16.90625" style="1" customWidth="1"/>
    <col min="15363" max="15363" width="8.81640625" style="1" customWidth="1"/>
    <col min="15364" max="15364" width="12" style="1" customWidth="1"/>
    <col min="15365" max="15612" width="8.81640625" style="1"/>
    <col min="15613" max="15613" width="3.81640625" style="1" customWidth="1"/>
    <col min="15614" max="15614" width="16.90625" style="1" customWidth="1"/>
    <col min="15615" max="15615" width="8.81640625" style="1" bestFit="1" customWidth="1"/>
    <col min="15616" max="15616" width="12" style="1" customWidth="1"/>
    <col min="15617" max="15617" width="3.81640625" style="1" customWidth="1"/>
    <col min="15618" max="15618" width="16.90625" style="1" customWidth="1"/>
    <col min="15619" max="15619" width="8.81640625" style="1" customWidth="1"/>
    <col min="15620" max="15620" width="12" style="1" customWidth="1"/>
    <col min="15621" max="15868" width="8.81640625" style="1"/>
    <col min="15869" max="15869" width="3.81640625" style="1" customWidth="1"/>
    <col min="15870" max="15870" width="16.90625" style="1" customWidth="1"/>
    <col min="15871" max="15871" width="8.81640625" style="1" bestFit="1" customWidth="1"/>
    <col min="15872" max="15872" width="12" style="1" customWidth="1"/>
    <col min="15873" max="15873" width="3.81640625" style="1" customWidth="1"/>
    <col min="15874" max="15874" width="16.90625" style="1" customWidth="1"/>
    <col min="15875" max="15875" width="8.81640625" style="1" customWidth="1"/>
    <col min="15876" max="15876" width="12" style="1" customWidth="1"/>
    <col min="15877" max="16124" width="8.81640625" style="1"/>
    <col min="16125" max="16125" width="3.81640625" style="1" customWidth="1"/>
    <col min="16126" max="16126" width="16.90625" style="1" customWidth="1"/>
    <col min="16127" max="16127" width="8.81640625" style="1" bestFit="1" customWidth="1"/>
    <col min="16128" max="16128" width="12" style="1" customWidth="1"/>
    <col min="16129" max="16129" width="3.81640625" style="1" customWidth="1"/>
    <col min="16130" max="16130" width="16.90625" style="1" customWidth="1"/>
    <col min="16131" max="16131" width="8.81640625" style="1" customWidth="1"/>
    <col min="16132" max="16132" width="12" style="1" customWidth="1"/>
    <col min="16133" max="16384" width="8.81640625" style="1"/>
  </cols>
  <sheetData>
    <row r="1" spans="2:8" ht="16.2" thickBot="1" x14ac:dyDescent="0.35"/>
    <row r="2" spans="2:8" ht="16.2" thickBot="1" x14ac:dyDescent="0.35">
      <c r="B2" s="34" t="s">
        <v>0</v>
      </c>
      <c r="C2" s="35"/>
      <c r="D2" s="36"/>
      <c r="F2" s="34" t="s">
        <v>1</v>
      </c>
      <c r="G2" s="35"/>
      <c r="H2" s="36"/>
    </row>
    <row r="3" spans="2:8" ht="16.2" thickTop="1" x14ac:dyDescent="0.3">
      <c r="B3" s="2" t="s">
        <v>2</v>
      </c>
      <c r="C3" s="3">
        <v>10</v>
      </c>
      <c r="D3" s="4"/>
      <c r="F3" s="2" t="s">
        <v>2</v>
      </c>
      <c r="G3" s="3">
        <v>10</v>
      </c>
      <c r="H3" s="4"/>
    </row>
    <row r="4" spans="2:8" x14ac:dyDescent="0.3">
      <c r="B4" s="2" t="s">
        <v>3</v>
      </c>
      <c r="C4" s="5">
        <v>1000</v>
      </c>
      <c r="D4" s="4"/>
      <c r="F4" s="2" t="s">
        <v>3</v>
      </c>
      <c r="G4" s="5">
        <v>1000</v>
      </c>
      <c r="H4" s="4"/>
    </row>
    <row r="5" spans="2:8" x14ac:dyDescent="0.3">
      <c r="B5" s="2" t="s">
        <v>4</v>
      </c>
      <c r="C5" s="6">
        <v>8.5000000000000006E-2</v>
      </c>
      <c r="D5" s="4"/>
      <c r="F5" s="2" t="s">
        <v>4</v>
      </c>
      <c r="G5" s="6">
        <v>8.5000000000000006E-2</v>
      </c>
      <c r="H5" s="4"/>
    </row>
    <row r="6" spans="2:8" x14ac:dyDescent="0.3">
      <c r="B6" s="2" t="s">
        <v>5</v>
      </c>
      <c r="C6" s="7">
        <v>1</v>
      </c>
      <c r="D6" s="4"/>
      <c r="F6" s="2" t="s">
        <v>5</v>
      </c>
      <c r="G6" s="7">
        <v>2</v>
      </c>
      <c r="H6" s="4"/>
    </row>
    <row r="7" spans="2:8" x14ac:dyDescent="0.3">
      <c r="B7" s="2" t="s">
        <v>6</v>
      </c>
      <c r="C7" s="6">
        <v>0.09</v>
      </c>
      <c r="D7" s="4"/>
      <c r="F7" s="2" t="s">
        <v>6</v>
      </c>
      <c r="G7" s="6">
        <v>0.09</v>
      </c>
      <c r="H7" s="4"/>
    </row>
    <row r="8" spans="2:8" x14ac:dyDescent="0.3">
      <c r="B8" s="2" t="s">
        <v>7</v>
      </c>
      <c r="C8" s="3">
        <v>5</v>
      </c>
      <c r="D8" s="4"/>
      <c r="F8" s="2" t="s">
        <v>7</v>
      </c>
      <c r="G8" s="3">
        <v>5</v>
      </c>
      <c r="H8" s="4"/>
    </row>
    <row r="9" spans="2:8" x14ac:dyDescent="0.3">
      <c r="B9" s="2" t="s">
        <v>8</v>
      </c>
      <c r="C9" s="8">
        <v>0.09</v>
      </c>
      <c r="D9" s="4"/>
      <c r="F9" s="2" t="s">
        <v>8</v>
      </c>
      <c r="G9" s="8">
        <v>0.09</v>
      </c>
      <c r="H9" s="4"/>
    </row>
    <row r="10" spans="2:8" x14ac:dyDescent="0.3">
      <c r="B10" s="2" t="s">
        <v>9</v>
      </c>
      <c r="C10" s="8">
        <v>0.09</v>
      </c>
      <c r="D10" s="4"/>
      <c r="F10" s="2" t="s">
        <v>9</v>
      </c>
      <c r="G10" s="8">
        <v>0.09</v>
      </c>
      <c r="H10" s="4"/>
    </row>
    <row r="11" spans="2:8" x14ac:dyDescent="0.3">
      <c r="B11" s="2"/>
      <c r="C11" s="9"/>
      <c r="D11" s="4"/>
      <c r="F11" s="2"/>
      <c r="G11" s="9"/>
      <c r="H11" s="4"/>
    </row>
    <row r="12" spans="2:8" x14ac:dyDescent="0.3">
      <c r="B12" s="10" t="s">
        <v>10</v>
      </c>
      <c r="C12" s="11">
        <f>-PV(C7,C3,C13,C4)</f>
        <v>967.91171149420506</v>
      </c>
      <c r="D12" s="4"/>
      <c r="F12" s="10" t="s">
        <v>10</v>
      </c>
      <c r="G12" s="12">
        <f>-PV(G7/$G$6,G3*$G$6,G13/2,G4)</f>
        <v>967.4801588713658</v>
      </c>
      <c r="H12" s="4"/>
    </row>
    <row r="13" spans="2:8" x14ac:dyDescent="0.3">
      <c r="B13" s="2" t="s">
        <v>11</v>
      </c>
      <c r="C13" s="13">
        <f>C5*C4</f>
        <v>85</v>
      </c>
      <c r="D13" s="4"/>
      <c r="F13" s="2" t="s">
        <v>11</v>
      </c>
      <c r="G13" s="13">
        <f>G5*G4</f>
        <v>85</v>
      </c>
      <c r="H13" s="4"/>
    </row>
    <row r="14" spans="2:8" x14ac:dyDescent="0.3">
      <c r="B14" s="14"/>
      <c r="D14" s="4"/>
      <c r="F14" s="14"/>
      <c r="H14" s="4"/>
    </row>
    <row r="15" spans="2:8" x14ac:dyDescent="0.3">
      <c r="B15" s="15" t="s">
        <v>12</v>
      </c>
      <c r="C15" s="16" t="s">
        <v>13</v>
      </c>
      <c r="D15" s="17" t="s">
        <v>14</v>
      </c>
      <c r="F15" s="15" t="s">
        <v>12</v>
      </c>
      <c r="G15" s="16" t="s">
        <v>13</v>
      </c>
      <c r="H15" s="17" t="s">
        <v>14</v>
      </c>
    </row>
    <row r="16" spans="2:8" x14ac:dyDescent="0.3">
      <c r="B16" s="18">
        <v>1</v>
      </c>
      <c r="C16" s="19">
        <f>$C$13</f>
        <v>85</v>
      </c>
      <c r="D16" s="20">
        <f>$C16*(1+$C$9)^($C$8-$B16)</f>
        <v>119.98443685000002</v>
      </c>
      <c r="F16" s="18">
        <v>1</v>
      </c>
      <c r="G16" s="19">
        <f>$G$13/$G$6</f>
        <v>42.5</v>
      </c>
      <c r="H16" s="20">
        <f>G16*(1+$G$9/$G$6)^($G$8*$G$6-F16)</f>
        <v>63.159043467605805</v>
      </c>
    </row>
    <row r="17" spans="2:8" x14ac:dyDescent="0.3">
      <c r="B17" s="18">
        <f>1+B16</f>
        <v>2</v>
      </c>
      <c r="C17" s="19">
        <f>$C$13</f>
        <v>85</v>
      </c>
      <c r="D17" s="20">
        <f>$C17*(1+$C$9)^($C$8-$B17)</f>
        <v>110.07746500000002</v>
      </c>
      <c r="F17" s="18">
        <f t="shared" ref="F17:F25" si="0">1+F16</f>
        <v>2</v>
      </c>
      <c r="G17" s="19">
        <f t="shared" ref="G17:G25" si="1">$G$13/$G$6</f>
        <v>42.5</v>
      </c>
      <c r="H17" s="20">
        <f t="shared" ref="H17:H25" si="2">G17*(1+$G$9/$G$6)^($G$8*$G$6-F17)</f>
        <v>60.439276045555793</v>
      </c>
    </row>
    <row r="18" spans="2:8" x14ac:dyDescent="0.3">
      <c r="B18" s="18">
        <f>1+B17</f>
        <v>3</v>
      </c>
      <c r="C18" s="19">
        <f>$C$13</f>
        <v>85</v>
      </c>
      <c r="D18" s="20">
        <f>$C18*(1+$C$9)^($C$8-$B18)</f>
        <v>100.98850000000002</v>
      </c>
      <c r="F18" s="18">
        <f t="shared" si="0"/>
        <v>3</v>
      </c>
      <c r="G18" s="19">
        <f t="shared" si="1"/>
        <v>42.5</v>
      </c>
      <c r="H18" s="20">
        <f t="shared" si="2"/>
        <v>57.836627794790253</v>
      </c>
    </row>
    <row r="19" spans="2:8" x14ac:dyDescent="0.3">
      <c r="B19" s="18">
        <f>1+B18</f>
        <v>4</v>
      </c>
      <c r="C19" s="19">
        <f>$C$13</f>
        <v>85</v>
      </c>
      <c r="D19" s="20">
        <f>$C19*(1+$C$9)^($C$8-$B19)</f>
        <v>92.65</v>
      </c>
      <c r="F19" s="18">
        <f t="shared" si="0"/>
        <v>4</v>
      </c>
      <c r="G19" s="19">
        <f t="shared" si="1"/>
        <v>42.5</v>
      </c>
      <c r="H19" s="20">
        <f t="shared" si="2"/>
        <v>55.346055306019373</v>
      </c>
    </row>
    <row r="20" spans="2:8" x14ac:dyDescent="0.3">
      <c r="B20" s="18">
        <f>1+B19</f>
        <v>5</v>
      </c>
      <c r="C20" s="19">
        <f>$C$13</f>
        <v>85</v>
      </c>
      <c r="D20" s="20">
        <f>$C20*(1+$C$9)^($C$8-$B20)</f>
        <v>85</v>
      </c>
      <c r="F20" s="18">
        <f t="shared" si="0"/>
        <v>5</v>
      </c>
      <c r="G20" s="19">
        <f t="shared" si="1"/>
        <v>42.5</v>
      </c>
      <c r="H20" s="20">
        <f t="shared" si="2"/>
        <v>52.962732350257788</v>
      </c>
    </row>
    <row r="21" spans="2:8" x14ac:dyDescent="0.3">
      <c r="B21" s="18"/>
      <c r="C21" s="19"/>
      <c r="D21" s="20"/>
      <c r="F21" s="18">
        <f t="shared" si="0"/>
        <v>6</v>
      </c>
      <c r="G21" s="19">
        <f t="shared" si="1"/>
        <v>42.5</v>
      </c>
      <c r="H21" s="20">
        <f t="shared" si="2"/>
        <v>50.682040526562481</v>
      </c>
    </row>
    <row r="22" spans="2:8" x14ac:dyDescent="0.3">
      <c r="B22" s="18"/>
      <c r="C22" s="19"/>
      <c r="D22" s="20"/>
      <c r="F22" s="18">
        <f t="shared" si="0"/>
        <v>7</v>
      </c>
      <c r="G22" s="19">
        <f t="shared" si="1"/>
        <v>42.5</v>
      </c>
      <c r="H22" s="20">
        <f t="shared" si="2"/>
        <v>48.499560312499995</v>
      </c>
    </row>
    <row r="23" spans="2:8" x14ac:dyDescent="0.3">
      <c r="B23" s="18"/>
      <c r="C23" s="19"/>
      <c r="D23" s="20"/>
      <c r="F23" s="18">
        <f t="shared" si="0"/>
        <v>8</v>
      </c>
      <c r="G23" s="19">
        <f t="shared" si="1"/>
        <v>42.5</v>
      </c>
      <c r="H23" s="20">
        <f t="shared" si="2"/>
        <v>46.411062499999993</v>
      </c>
    </row>
    <row r="24" spans="2:8" x14ac:dyDescent="0.3">
      <c r="B24" s="18"/>
      <c r="C24" s="19"/>
      <c r="D24" s="20"/>
      <c r="F24" s="18">
        <f t="shared" si="0"/>
        <v>9</v>
      </c>
      <c r="G24" s="19">
        <f t="shared" si="1"/>
        <v>42.5</v>
      </c>
      <c r="H24" s="20">
        <f t="shared" si="2"/>
        <v>44.412499999999994</v>
      </c>
    </row>
    <row r="25" spans="2:8" ht="17.399999999999999" x14ac:dyDescent="0.45">
      <c r="B25" s="18"/>
      <c r="C25" s="19"/>
      <c r="D25" s="21"/>
      <c r="F25" s="18">
        <f t="shared" si="0"/>
        <v>10</v>
      </c>
      <c r="G25" s="19">
        <f t="shared" si="1"/>
        <v>42.5</v>
      </c>
      <c r="H25" s="22">
        <f t="shared" si="2"/>
        <v>42.5</v>
      </c>
    </row>
    <row r="26" spans="2:8" x14ac:dyDescent="0.3">
      <c r="B26" s="18"/>
      <c r="C26" s="23" t="s">
        <v>15</v>
      </c>
      <c r="D26" s="24">
        <f>SUM(D16:D20)</f>
        <v>508.70040185000005</v>
      </c>
      <c r="F26" s="15"/>
      <c r="G26" s="23" t="s">
        <v>15</v>
      </c>
      <c r="H26" s="24">
        <f>SUM(H16:H25)</f>
        <v>522.24889830329153</v>
      </c>
    </row>
    <row r="27" spans="2:8" ht="17.399999999999999" x14ac:dyDescent="0.45">
      <c r="B27" s="18"/>
      <c r="C27" s="25" t="s">
        <v>16</v>
      </c>
      <c r="D27" s="37">
        <f>-PV($C$10,($C$3-$C$8),$C$13,$C$4)</f>
        <v>980.55174368324151</v>
      </c>
      <c r="F27" s="15"/>
      <c r="G27" s="25" t="s">
        <v>16</v>
      </c>
      <c r="H27" s="26">
        <f>-PV($G$10/$G$6,($G$3-$G$8)*$G$6,$G$13/$G$6,$G$4)</f>
        <v>980.21820455722457</v>
      </c>
    </row>
    <row r="28" spans="2:8" x14ac:dyDescent="0.3">
      <c r="B28" s="18"/>
      <c r="C28" s="23" t="s">
        <v>17</v>
      </c>
      <c r="D28" s="24">
        <f>D26+D27</f>
        <v>1489.2521455332417</v>
      </c>
      <c r="F28" s="18"/>
      <c r="G28" s="23" t="s">
        <v>17</v>
      </c>
      <c r="H28" s="24">
        <f>H26+H27</f>
        <v>1502.4671028605162</v>
      </c>
    </row>
    <row r="29" spans="2:8" x14ac:dyDescent="0.3">
      <c r="B29" s="18"/>
      <c r="C29" s="25" t="s">
        <v>18</v>
      </c>
      <c r="D29" s="27">
        <f>RATE($C$8,0,-$C$12,D$28)</f>
        <v>9.0000000000010461E-2</v>
      </c>
      <c r="F29" s="18"/>
      <c r="G29" s="25" t="s">
        <v>18</v>
      </c>
      <c r="H29" s="27">
        <f>RATE($G$8*$G$6,0,-$G$12,H$28)*$G$6</f>
        <v>9.0000000000004937E-2</v>
      </c>
    </row>
    <row r="30" spans="2:8" x14ac:dyDescent="0.3">
      <c r="B30" s="18"/>
      <c r="C30" s="19"/>
      <c r="D30" s="20"/>
      <c r="F30" s="18"/>
      <c r="G30" s="19"/>
      <c r="H30" s="20"/>
    </row>
    <row r="31" spans="2:8" x14ac:dyDescent="0.3">
      <c r="B31" s="18"/>
      <c r="C31" s="19"/>
      <c r="D31" s="20"/>
      <c r="F31" s="18"/>
      <c r="G31" s="19"/>
      <c r="H31" s="20"/>
    </row>
    <row r="32" spans="2:8" x14ac:dyDescent="0.3">
      <c r="B32" s="18"/>
      <c r="C32" s="28" t="s">
        <v>19</v>
      </c>
      <c r="D32" s="29">
        <f>($C$13)*(1/($C$9))*((1+$C$9)^($C$8)-1)</f>
        <v>508.70040185000045</v>
      </c>
      <c r="F32" s="18"/>
      <c r="G32" s="28" t="s">
        <v>19</v>
      </c>
      <c r="H32" s="29">
        <f>($G$13/$G$6)*(1/($G$9/$G$6))*((1+$G$9/$G$6)^($G$8*$G$6)-1)</f>
        <v>522.24889830329005</v>
      </c>
    </row>
    <row r="33" spans="2:8" ht="17.399999999999999" x14ac:dyDescent="0.45">
      <c r="B33" s="14"/>
      <c r="C33" s="28" t="s">
        <v>20</v>
      </c>
      <c r="D33" s="22">
        <f>SUM(C16:C20)</f>
        <v>425</v>
      </c>
      <c r="F33" s="18"/>
      <c r="G33" s="28" t="s">
        <v>20</v>
      </c>
      <c r="H33" s="22">
        <f>SUM(G16:G25)</f>
        <v>425</v>
      </c>
    </row>
    <row r="34" spans="2:8" x14ac:dyDescent="0.3">
      <c r="B34" s="14"/>
      <c r="C34" s="28" t="s">
        <v>21</v>
      </c>
      <c r="D34" s="29">
        <f>D32-D33</f>
        <v>83.700401850000446</v>
      </c>
      <c r="F34" s="18"/>
      <c r="G34" s="28" t="s">
        <v>21</v>
      </c>
      <c r="H34" s="29">
        <f>H32-H33</f>
        <v>97.248898303290048</v>
      </c>
    </row>
    <row r="35" spans="2:8" ht="16.2" thickBot="1" x14ac:dyDescent="0.35">
      <c r="B35" s="30"/>
      <c r="C35" s="31" t="s">
        <v>22</v>
      </c>
      <c r="D35" s="32">
        <f>D27-C12</f>
        <v>12.640032189036447</v>
      </c>
      <c r="F35" s="30"/>
      <c r="G35" s="31" t="s">
        <v>22</v>
      </c>
      <c r="H35" s="32">
        <f>H27-G12</f>
        <v>12.738045685858765</v>
      </c>
    </row>
    <row r="37" spans="2:8" x14ac:dyDescent="0.3">
      <c r="D37" s="33"/>
    </row>
  </sheetData>
  <mergeCells count="2">
    <mergeCell ref="B2:D2"/>
    <mergeCell ref="F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Office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Question</vt:lpstr>
      <vt:lpstr>Bond YTM Ans</vt:lpstr>
      <vt:lpstr>Question2</vt:lpstr>
      <vt:lpstr>Bond Pricing Ans</vt:lpstr>
      <vt:lpstr>Question3</vt:lpstr>
      <vt:lpstr>Total Returns Ans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Eshan Mukherjee</dc:creator>
  <cp:lastModifiedBy>Eshan Mukherjee</cp:lastModifiedBy>
  <dcterms:created xsi:type="dcterms:W3CDTF">2018-09-06T03:26:36Z</dcterms:created>
  <dcterms:modified xsi:type="dcterms:W3CDTF">2025-10-22T21:06:33Z</dcterms:modified>
</cp:coreProperties>
</file>